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brink\Documents\01_Teaching\02_FSS_2023\02_Web_Mining\ie-671-web-mining\02_recommender_systems_2\"/>
    </mc:Choice>
  </mc:AlternateContent>
  <xr:revisionPtr revIDLastSave="0" documentId="13_ncr:1_{DBAB4082-DC32-4188-A781-7BAB63F06048}" xr6:coauthVersionLast="36" xr6:coauthVersionMax="36" xr10:uidLastSave="{00000000-0000-0000-0000-000000000000}"/>
  <bookViews>
    <workbookView xWindow="0" yWindow="0" windowWidth="28800" windowHeight="11925" xr2:uid="{483001C8-3BBA-42DD-B321-B330518A2792}"/>
  </bookViews>
  <sheets>
    <sheet name="Numerical Ratings" sheetId="1" r:id="rId1"/>
    <sheet name="Categorical Ratings" sheetId="2" r:id="rId2"/>
    <sheet name="Ranked Result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2" l="1"/>
  <c r="C39" i="2"/>
  <c r="B39" i="2"/>
  <c r="G35" i="2"/>
  <c r="B35" i="2"/>
  <c r="B39" i="1"/>
  <c r="B35" i="1"/>
  <c r="H32" i="3" l="1"/>
  <c r="G32" i="3"/>
  <c r="H31" i="3"/>
  <c r="G31" i="3"/>
  <c r="H30" i="3"/>
  <c r="G30" i="3"/>
  <c r="H23" i="3"/>
  <c r="H24" i="3"/>
  <c r="H25" i="3"/>
  <c r="H26" i="3"/>
  <c r="H22" i="3"/>
  <c r="G25" i="3"/>
  <c r="G24" i="3"/>
  <c r="G23" i="3"/>
  <c r="G22" i="3"/>
  <c r="G26" i="3"/>
  <c r="H16" i="3"/>
  <c r="H17" i="3"/>
  <c r="H18" i="3"/>
  <c r="H19" i="3"/>
  <c r="H15" i="3"/>
  <c r="G16" i="3"/>
  <c r="G17" i="3"/>
  <c r="G18" i="3"/>
  <c r="G19" i="3"/>
  <c r="G15" i="3"/>
  <c r="C16" i="3"/>
  <c r="C23" i="3" s="1"/>
  <c r="C17" i="3"/>
  <c r="C24" i="3" s="1"/>
  <c r="C18" i="3"/>
  <c r="C25" i="3" s="1"/>
  <c r="C19" i="3"/>
  <c r="C26" i="3" s="1"/>
  <c r="C15" i="3"/>
  <c r="C22" i="3" s="1"/>
  <c r="B16" i="3"/>
  <c r="B23" i="3" s="1"/>
  <c r="B17" i="3"/>
  <c r="B24" i="3" s="1"/>
  <c r="B18" i="3"/>
  <c r="B25" i="3" s="1"/>
  <c r="B19" i="3"/>
  <c r="B26" i="3" s="1"/>
  <c r="B15" i="3"/>
  <c r="B28" i="2"/>
  <c r="C21" i="2"/>
  <c r="C29" i="2"/>
  <c r="C22" i="2"/>
  <c r="C23" i="2"/>
  <c r="C24" i="2"/>
  <c r="C25" i="2"/>
  <c r="C26" i="2"/>
  <c r="C27" i="2"/>
  <c r="C28" i="2"/>
  <c r="C30" i="2"/>
  <c r="B22" i="2"/>
  <c r="B23" i="2"/>
  <c r="B24" i="2"/>
  <c r="B25" i="2"/>
  <c r="B26" i="2"/>
  <c r="B27" i="2"/>
  <c r="B29" i="2"/>
  <c r="B30" i="2"/>
  <c r="B21" i="2"/>
  <c r="C23" i="1"/>
  <c r="C24" i="1"/>
  <c r="C25" i="1"/>
  <c r="C26" i="1"/>
  <c r="C27" i="1"/>
  <c r="C28" i="1"/>
  <c r="C29" i="1"/>
  <c r="C39" i="1" s="1"/>
  <c r="C30" i="1"/>
  <c r="C31" i="1"/>
  <c r="C22" i="1"/>
  <c r="B23" i="1"/>
  <c r="B24" i="1"/>
  <c r="B25" i="1"/>
  <c r="B26" i="1"/>
  <c r="B27" i="1"/>
  <c r="B28" i="1"/>
  <c r="B29" i="1"/>
  <c r="B30" i="1"/>
  <c r="B31" i="1"/>
  <c r="B22" i="1"/>
  <c r="C30" i="3" l="1"/>
  <c r="B22" i="3"/>
  <c r="B30" i="3" s="1"/>
  <c r="G39" i="2"/>
  <c r="C35" i="2"/>
  <c r="C43" i="2" s="1"/>
  <c r="C35" i="1"/>
  <c r="G43" i="2" l="1"/>
</calcChain>
</file>

<file path=xl/sharedStrings.xml><?xml version="1.0" encoding="utf-8"?>
<sst xmlns="http://schemas.openxmlformats.org/spreadsheetml/2006/main" count="133" uniqueCount="42">
  <si>
    <t xml:space="preserve"> </t>
  </si>
  <si>
    <t xml:space="preserve">User 21 </t>
  </si>
  <si>
    <t xml:space="preserve">User 101 </t>
  </si>
  <si>
    <t xml:space="preserve">The Beatles </t>
  </si>
  <si>
    <t xml:space="preserve">Radiohead </t>
  </si>
  <si>
    <t xml:space="preserve">Coldplay </t>
  </si>
  <si>
    <t xml:space="preserve">Pink Floyd </t>
  </si>
  <si>
    <t>Muse</t>
  </si>
  <si>
    <t>The Rolling Stones</t>
  </si>
  <si>
    <t>John Lennon</t>
  </si>
  <si>
    <t>Bod Dylan</t>
  </si>
  <si>
    <t>Franz Ferdinand</t>
  </si>
  <si>
    <t>The Doors</t>
  </si>
  <si>
    <t>Ground Truth</t>
  </si>
  <si>
    <t>Prediction</t>
  </si>
  <si>
    <t>MAE</t>
  </si>
  <si>
    <t>RMSE</t>
  </si>
  <si>
    <t>Difference</t>
  </si>
  <si>
    <t>Comparison of numerical ratings</t>
  </si>
  <si>
    <t>Ground Truth contains plays of a user</t>
  </si>
  <si>
    <t>Comparison of categorical ratings</t>
  </si>
  <si>
    <t>Ground Truth contains relevant bands (1) and non-relevant bands (0)</t>
  </si>
  <si>
    <t>Correct recommendations</t>
  </si>
  <si>
    <t>Precision</t>
  </si>
  <si>
    <t>Recall</t>
  </si>
  <si>
    <t>F1</t>
  </si>
  <si>
    <t>Comparison of ranked results</t>
  </si>
  <si>
    <t>Relevant Bands</t>
  </si>
  <si>
    <t>Position</t>
  </si>
  <si>
    <t>Relevance</t>
  </si>
  <si>
    <t>Precision (Relevant Band)</t>
  </si>
  <si>
    <t>Discounted Gain</t>
  </si>
  <si>
    <t>Idealized Discounted Gain</t>
  </si>
  <si>
    <t>Idealized Discounted 
Cumulative Gain (IDCG)</t>
  </si>
  <si>
    <t>normalized Discounted 
Cumulative Gain (nDCG)</t>
  </si>
  <si>
    <t>Discounted Cumulative 
Gain (DCG)</t>
  </si>
  <si>
    <t>Average 
Precision (AP)</t>
  </si>
  <si>
    <t>Ground Truth contains ranked results or relevance of ranked results</t>
  </si>
  <si>
    <t>a</t>
  </si>
  <si>
    <t>Avg. Precision</t>
  </si>
  <si>
    <t>Avg. Recall</t>
  </si>
  <si>
    <t>Avg.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</si>
</sst>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center" indent="1"/>
    </xf>
    <xf numFmtId="164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2" fillId="0" borderId="0" xfId="0" applyFont="1"/>
    <xf numFmtId="164" fontId="1" fillId="2" borderId="0" xfId="2" applyNumberFormat="1" applyBorder="1" applyAlignment="1">
      <alignment vertical="center"/>
    </xf>
    <xf numFmtId="2" fontId="1" fillId="2" borderId="0" xfId="2" applyNumberFormat="1" applyBorder="1" applyAlignment="1">
      <alignment vertical="center"/>
    </xf>
    <xf numFmtId="2" fontId="0" fillId="0" borderId="0" xfId="0" applyNumberFormat="1"/>
    <xf numFmtId="0" fontId="0" fillId="0" borderId="0" xfId="0" applyAlignment="1">
      <alignment wrapText="1"/>
    </xf>
  </cellXfs>
  <cellStyles count="3">
    <cellStyle name="60% - Accent4" xfId="2" builtinId="44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199680</xdr:colOff>
      <xdr:row>31</xdr:row>
      <xdr:rowOff>102724</xdr:rowOff>
    </xdr:from>
    <xdr:to>
      <xdr:col>2</xdr:col>
      <xdr:colOff>241039</xdr:colOff>
      <xdr:row>33</xdr:row>
      <xdr:rowOff>178924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42A1B4-5D4B-4DD9-9946-E147AD787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680" y="5246224"/>
          <a:ext cx="1822534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171045</xdr:colOff>
      <xdr:row>35</xdr:row>
      <xdr:rowOff>46880</xdr:rowOff>
    </xdr:from>
    <xdr:to>
      <xdr:col>2</xdr:col>
      <xdr:colOff>202717</xdr:colOff>
      <xdr:row>37</xdr:row>
      <xdr:rowOff>123080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B62FDD-71DE-4EDE-AF58-16B1C84C9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045" y="5952380"/>
          <a:ext cx="1812847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37631</xdr:colOff>
      <xdr:row>31</xdr:row>
      <xdr:rowOff>60218</xdr:rowOff>
    </xdr:from>
    <xdr:to>
      <xdr:col>4</xdr:col>
      <xdr:colOff>219075</xdr:colOff>
      <xdr:row>33</xdr:row>
      <xdr:rowOff>139740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10F7D1-5E16-4944-9182-40081270B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31" y="6013343"/>
          <a:ext cx="3191344" cy="460522"/>
        </a:xfrm>
        <a:prstGeom prst="rect">
          <a:avLst/>
        </a:prstGeom>
      </xdr:spPr>
    </xdr:pic>
    <xdr:clientData/>
  </xdr:twoCellAnchor>
  <xdr:twoCellAnchor editAs="oneCell">
    <xdr:from>
      <xdr:col>0</xdr:col>
      <xdr:colOff>37631</xdr:colOff>
      <xdr:row>35</xdr:row>
      <xdr:rowOff>79268</xdr:rowOff>
    </xdr:from>
    <xdr:to>
      <xdr:col>4</xdr:col>
      <xdr:colOff>675997</xdr:colOff>
      <xdr:row>37</xdr:row>
      <xdr:rowOff>155468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A3D7D4-5E61-49C4-880B-39E46D9E8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631" y="6794393"/>
          <a:ext cx="3648266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66207</xdr:colOff>
      <xdr:row>39</xdr:row>
      <xdr:rowOff>60218</xdr:rowOff>
    </xdr:from>
    <xdr:to>
      <xdr:col>2</xdr:col>
      <xdr:colOff>447206</xdr:colOff>
      <xdr:row>41</xdr:row>
      <xdr:rowOff>136418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8D5FB5-43D6-4BF3-9E51-C93BBAEB0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07" y="7537343"/>
          <a:ext cx="2171699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26</xdr:row>
      <xdr:rowOff>66675</xdr:rowOff>
    </xdr:from>
    <xdr:to>
      <xdr:col>0</xdr:col>
      <xdr:colOff>1259609</xdr:colOff>
      <xdr:row>28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25C5CE-24E2-4CBB-A08F-4EA983791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5067300"/>
          <a:ext cx="1145309" cy="457200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26</xdr:row>
      <xdr:rowOff>57150</xdr:rowOff>
    </xdr:from>
    <xdr:to>
      <xdr:col>6</xdr:col>
      <xdr:colOff>387350</xdr:colOff>
      <xdr:row>28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0015452-AE26-44C8-880C-95A1204A7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1075" y="5057775"/>
          <a:ext cx="18161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7354-BC58-4767-86B6-B522AB97D8E1}">
  <dimension ref="A2:G39"/>
  <sheetViews>
    <sheetView tabSelected="1" workbookViewId="0"/>
  </sheetViews>
  <sheetFormatPr defaultRowHeight="15" x14ac:dyDescent="0.25"/>
  <cols>
    <col min="1" max="1" width="17.5703125" bestFit="1" customWidth="1"/>
    <col min="3" max="3" width="10.140625" bestFit="1" customWidth="1"/>
    <col min="5" max="5" width="17.5703125" bestFit="1" customWidth="1"/>
  </cols>
  <sheetData>
    <row r="2" spans="1:7" ht="18.75" x14ac:dyDescent="0.3">
      <c r="A2" s="7" t="s">
        <v>18</v>
      </c>
    </row>
    <row r="4" spans="1:7" x14ac:dyDescent="0.25">
      <c r="A4" t="s">
        <v>19</v>
      </c>
    </row>
    <row r="6" spans="1:7" x14ac:dyDescent="0.25">
      <c r="A6" t="s">
        <v>13</v>
      </c>
      <c r="E6" s="4" t="s">
        <v>14</v>
      </c>
    </row>
    <row r="7" spans="1:7" x14ac:dyDescent="0.2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25">
      <c r="A8" s="2" t="s">
        <v>3</v>
      </c>
      <c r="B8" s="2">
        <v>3344</v>
      </c>
      <c r="C8" s="2">
        <v>0</v>
      </c>
      <c r="E8" s="2" t="s">
        <v>3</v>
      </c>
      <c r="F8" s="2">
        <v>11658.805455435549</v>
      </c>
      <c r="G8" s="2">
        <v>0</v>
      </c>
    </row>
    <row r="9" spans="1:7" x14ac:dyDescent="0.25">
      <c r="A9" s="2" t="s">
        <v>4</v>
      </c>
      <c r="B9" s="2">
        <v>0</v>
      </c>
      <c r="C9" s="2">
        <v>6293</v>
      </c>
      <c r="E9" s="2" t="s">
        <v>4</v>
      </c>
      <c r="F9" s="2">
        <v>0</v>
      </c>
      <c r="G9" s="2">
        <v>386.82121712382718</v>
      </c>
    </row>
    <row r="10" spans="1:7" x14ac:dyDescent="0.25">
      <c r="A10" s="2" t="s">
        <v>5</v>
      </c>
      <c r="B10" s="2">
        <v>0</v>
      </c>
      <c r="C10" s="2">
        <v>2286</v>
      </c>
      <c r="E10" s="2" t="s">
        <v>5</v>
      </c>
      <c r="F10" s="2">
        <v>26327.762673388341</v>
      </c>
      <c r="G10" s="2">
        <v>1066.8888230178277</v>
      </c>
    </row>
    <row r="11" spans="1:7" x14ac:dyDescent="0.25">
      <c r="A11" s="2" t="s">
        <v>6</v>
      </c>
      <c r="B11" s="2">
        <v>22458</v>
      </c>
      <c r="C11" s="2">
        <v>0</v>
      </c>
      <c r="E11" s="2" t="s">
        <v>6</v>
      </c>
      <c r="F11" s="2">
        <v>24878.272522834406</v>
      </c>
      <c r="G11" s="2">
        <v>0</v>
      </c>
    </row>
    <row r="12" spans="1:7" x14ac:dyDescent="0.25">
      <c r="A12" s="2" t="s">
        <v>7</v>
      </c>
      <c r="B12" s="2">
        <v>0</v>
      </c>
      <c r="C12" s="2">
        <v>5156</v>
      </c>
      <c r="E12" s="2" t="s">
        <v>7</v>
      </c>
      <c r="F12" s="2">
        <v>0</v>
      </c>
      <c r="G12" s="2">
        <v>44402.585280561361</v>
      </c>
    </row>
    <row r="13" spans="1:7" x14ac:dyDescent="0.25">
      <c r="A13" s="3" t="s">
        <v>8</v>
      </c>
      <c r="B13" s="2">
        <v>0</v>
      </c>
      <c r="C13" s="2">
        <v>0</v>
      </c>
      <c r="E13" s="3" t="s">
        <v>8</v>
      </c>
      <c r="F13" s="2">
        <v>1422.3050943210708</v>
      </c>
      <c r="G13" s="2">
        <v>0</v>
      </c>
    </row>
    <row r="14" spans="1:7" x14ac:dyDescent="0.2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25">
      <c r="A15" s="3" t="s">
        <v>10</v>
      </c>
      <c r="B15" s="2">
        <v>5482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25">
      <c r="A16" s="3" t="s">
        <v>11</v>
      </c>
      <c r="B16" s="2">
        <v>0</v>
      </c>
      <c r="C16" s="2">
        <v>1817</v>
      </c>
      <c r="E16" s="3" t="s">
        <v>11</v>
      </c>
      <c r="F16" s="2">
        <v>0</v>
      </c>
      <c r="G16" s="2">
        <v>504.13939328700178</v>
      </c>
    </row>
    <row r="17" spans="1:7" x14ac:dyDescent="0.25">
      <c r="A17" s="3" t="s">
        <v>12</v>
      </c>
      <c r="B17" s="2">
        <v>2041</v>
      </c>
      <c r="C17" s="2">
        <v>0</v>
      </c>
      <c r="E17" s="3" t="s">
        <v>12</v>
      </c>
      <c r="F17" s="2">
        <v>7580.1777249065499</v>
      </c>
      <c r="G17" s="2">
        <v>0</v>
      </c>
    </row>
    <row r="20" spans="1:7" x14ac:dyDescent="0.25">
      <c r="A20" s="4" t="s">
        <v>17</v>
      </c>
    </row>
    <row r="21" spans="1:7" x14ac:dyDescent="0.25">
      <c r="A21" s="1" t="s">
        <v>0</v>
      </c>
      <c r="B21" s="1" t="s">
        <v>1</v>
      </c>
      <c r="C21" s="1" t="s">
        <v>2</v>
      </c>
    </row>
    <row r="22" spans="1:7" x14ac:dyDescent="0.25">
      <c r="A22" s="2" t="s">
        <v>3</v>
      </c>
      <c r="B22" s="2">
        <f>B8-F8</f>
        <v>-8314.8054554355494</v>
      </c>
      <c r="C22" s="2">
        <f>C8-G8</f>
        <v>0</v>
      </c>
    </row>
    <row r="23" spans="1:7" x14ac:dyDescent="0.25">
      <c r="A23" s="2" t="s">
        <v>4</v>
      </c>
      <c r="B23" s="2">
        <f t="shared" ref="B23:B31" si="0">B9-F9</f>
        <v>0</v>
      </c>
      <c r="C23" s="2">
        <f t="shared" ref="C23:C31" si="1">C9-G9</f>
        <v>5906.1787828761726</v>
      </c>
    </row>
    <row r="24" spans="1:7" x14ac:dyDescent="0.25">
      <c r="A24" s="2" t="s">
        <v>5</v>
      </c>
      <c r="B24" s="2">
        <f t="shared" si="0"/>
        <v>-26327.762673388341</v>
      </c>
      <c r="C24" s="2">
        <f t="shared" si="1"/>
        <v>1219.1111769821723</v>
      </c>
    </row>
    <row r="25" spans="1:7" x14ac:dyDescent="0.25">
      <c r="A25" s="2" t="s">
        <v>6</v>
      </c>
      <c r="B25" s="2">
        <f t="shared" si="0"/>
        <v>-2420.2725228344061</v>
      </c>
      <c r="C25" s="2">
        <f t="shared" si="1"/>
        <v>0</v>
      </c>
    </row>
    <row r="26" spans="1:7" x14ac:dyDescent="0.25">
      <c r="A26" s="2" t="s">
        <v>7</v>
      </c>
      <c r="B26" s="2">
        <f t="shared" si="0"/>
        <v>0</v>
      </c>
      <c r="C26" s="2">
        <f t="shared" si="1"/>
        <v>-39246.585280561361</v>
      </c>
    </row>
    <row r="27" spans="1:7" x14ac:dyDescent="0.25">
      <c r="A27" s="3" t="s">
        <v>8</v>
      </c>
      <c r="B27" s="2">
        <f t="shared" si="0"/>
        <v>-1422.3050943210708</v>
      </c>
      <c r="C27" s="2">
        <f t="shared" si="1"/>
        <v>0</v>
      </c>
    </row>
    <row r="28" spans="1:7" x14ac:dyDescent="0.25">
      <c r="A28" s="3" t="s">
        <v>9</v>
      </c>
      <c r="B28" s="2">
        <f t="shared" si="0"/>
        <v>0</v>
      </c>
      <c r="C28" s="2">
        <f t="shared" si="1"/>
        <v>0</v>
      </c>
    </row>
    <row r="29" spans="1:7" x14ac:dyDescent="0.25">
      <c r="A29" s="3" t="s">
        <v>10</v>
      </c>
      <c r="B29" s="2">
        <f t="shared" si="0"/>
        <v>5482</v>
      </c>
      <c r="C29" s="2">
        <f t="shared" si="1"/>
        <v>0</v>
      </c>
    </row>
    <row r="30" spans="1:7" x14ac:dyDescent="0.25">
      <c r="A30" s="3" t="s">
        <v>11</v>
      </c>
      <c r="B30" s="2">
        <f t="shared" si="0"/>
        <v>0</v>
      </c>
      <c r="C30" s="2">
        <f t="shared" si="1"/>
        <v>1312.8606067129981</v>
      </c>
    </row>
    <row r="31" spans="1:7" x14ac:dyDescent="0.25">
      <c r="A31" s="3" t="s">
        <v>12</v>
      </c>
      <c r="B31" s="2">
        <f t="shared" si="0"/>
        <v>-5539.1777249065499</v>
      </c>
      <c r="C31" s="2">
        <f t="shared" si="1"/>
        <v>0</v>
      </c>
    </row>
    <row r="32" spans="1:7" x14ac:dyDescent="0.25">
      <c r="A32" s="5"/>
      <c r="B32" s="6"/>
      <c r="C32" s="6"/>
    </row>
    <row r="33" spans="1:3" x14ac:dyDescent="0.25">
      <c r="A33" s="5"/>
      <c r="B33" s="6"/>
      <c r="C33" s="6"/>
    </row>
    <row r="35" spans="1:3" x14ac:dyDescent="0.25">
      <c r="A35" t="s">
        <v>15</v>
      </c>
      <c r="B35" s="8">
        <f>SUMPRODUCT(ABS(B22:B31))/COUNT(B22:B31)</f>
        <v>4950.6323470885918</v>
      </c>
      <c r="C35" s="8">
        <f>SUMPRODUCT(ABS(C22:C31))/COUNT(C22:C31)</f>
        <v>4768.4735847132706</v>
      </c>
    </row>
    <row r="39" spans="1:3" x14ac:dyDescent="0.25">
      <c r="A39" t="s">
        <v>16</v>
      </c>
      <c r="B39" s="8">
        <f>SQRT(SUMSQ(B22:B31)/COUNTA(B22:B31))</f>
        <v>9115.3856851052715</v>
      </c>
      <c r="C39" s="8">
        <f>SQRT(SUMSQ(C22:C31)/COUNTA(C22:C31))</f>
        <v>12563.388233411297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B51C-FBB0-440D-85F6-D8FD2238FB03}">
  <dimension ref="A2:G43"/>
  <sheetViews>
    <sheetView topLeftCell="A13" workbookViewId="0">
      <selection activeCell="B43" sqref="B43"/>
    </sheetView>
  </sheetViews>
  <sheetFormatPr defaultRowHeight="15" x14ac:dyDescent="0.25"/>
  <cols>
    <col min="1" max="1" width="17.7109375" customWidth="1"/>
    <col min="5" max="5" width="17" customWidth="1"/>
    <col min="6" max="6" width="15" customWidth="1"/>
    <col min="7" max="7" width="10.42578125" customWidth="1"/>
    <col min="8" max="8" width="15.140625" customWidth="1"/>
    <col min="9" max="9" width="15.5703125" customWidth="1"/>
  </cols>
  <sheetData>
    <row r="2" spans="1:7" ht="18.75" x14ac:dyDescent="0.3">
      <c r="A2" s="7" t="s">
        <v>20</v>
      </c>
    </row>
    <row r="4" spans="1:7" x14ac:dyDescent="0.25">
      <c r="A4" t="s">
        <v>21</v>
      </c>
    </row>
    <row r="6" spans="1:7" x14ac:dyDescent="0.25">
      <c r="A6" t="s">
        <v>13</v>
      </c>
      <c r="E6" s="4" t="s">
        <v>14</v>
      </c>
    </row>
    <row r="7" spans="1:7" x14ac:dyDescent="0.2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25">
      <c r="A8" s="2" t="s">
        <v>3</v>
      </c>
      <c r="B8" s="2">
        <v>1</v>
      </c>
      <c r="C8" s="2">
        <v>0</v>
      </c>
      <c r="E8" s="2" t="s">
        <v>3</v>
      </c>
      <c r="F8" s="2">
        <v>1</v>
      </c>
      <c r="G8" s="2">
        <v>0</v>
      </c>
    </row>
    <row r="9" spans="1:7" x14ac:dyDescent="0.25">
      <c r="A9" s="2" t="s">
        <v>4</v>
      </c>
      <c r="B9" s="2">
        <v>0</v>
      </c>
      <c r="C9" s="2">
        <v>1</v>
      </c>
      <c r="E9" s="2" t="s">
        <v>4</v>
      </c>
      <c r="F9" s="2">
        <v>0</v>
      </c>
      <c r="G9" s="2">
        <v>1</v>
      </c>
    </row>
    <row r="10" spans="1:7" x14ac:dyDescent="0.25">
      <c r="A10" s="2" t="s">
        <v>5</v>
      </c>
      <c r="B10" s="2">
        <v>0</v>
      </c>
      <c r="C10" s="2">
        <v>1</v>
      </c>
      <c r="E10" s="2" t="s">
        <v>5</v>
      </c>
      <c r="F10" s="2">
        <v>1</v>
      </c>
      <c r="G10" s="2">
        <v>1</v>
      </c>
    </row>
    <row r="11" spans="1:7" x14ac:dyDescent="0.25">
      <c r="A11" s="2" t="s">
        <v>6</v>
      </c>
      <c r="B11" s="2">
        <v>1</v>
      </c>
      <c r="C11" s="2">
        <v>0</v>
      </c>
      <c r="E11" s="2" t="s">
        <v>6</v>
      </c>
      <c r="F11" s="2">
        <v>1</v>
      </c>
      <c r="G11" s="2">
        <v>0</v>
      </c>
    </row>
    <row r="12" spans="1:7" x14ac:dyDescent="0.25">
      <c r="A12" s="2" t="s">
        <v>7</v>
      </c>
      <c r="B12" s="2">
        <v>0</v>
      </c>
      <c r="C12" s="2">
        <v>1</v>
      </c>
      <c r="E12" s="2" t="s">
        <v>7</v>
      </c>
      <c r="F12" s="2">
        <v>0</v>
      </c>
      <c r="G12" s="2">
        <v>1</v>
      </c>
    </row>
    <row r="13" spans="1:7" x14ac:dyDescent="0.25">
      <c r="A13" s="3" t="s">
        <v>8</v>
      </c>
      <c r="B13" s="2">
        <v>0</v>
      </c>
      <c r="C13" s="2">
        <v>0</v>
      </c>
      <c r="E13" s="3" t="s">
        <v>8</v>
      </c>
      <c r="F13" s="2">
        <v>1</v>
      </c>
      <c r="G13" s="2">
        <v>0</v>
      </c>
    </row>
    <row r="14" spans="1:7" x14ac:dyDescent="0.2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25">
      <c r="A15" s="3" t="s">
        <v>10</v>
      </c>
      <c r="B15" s="2">
        <v>1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25">
      <c r="A16" s="3" t="s">
        <v>11</v>
      </c>
      <c r="B16" s="2">
        <v>0</v>
      </c>
      <c r="C16" s="2">
        <v>1</v>
      </c>
      <c r="E16" s="3" t="s">
        <v>11</v>
      </c>
      <c r="F16" s="2">
        <v>0</v>
      </c>
      <c r="G16" s="2">
        <v>1</v>
      </c>
    </row>
    <row r="17" spans="1:7" x14ac:dyDescent="0.25">
      <c r="A17" s="3" t="s">
        <v>12</v>
      </c>
      <c r="B17" s="2">
        <v>1</v>
      </c>
      <c r="C17" s="2">
        <v>0</v>
      </c>
      <c r="E17" s="3" t="s">
        <v>12</v>
      </c>
      <c r="F17" s="2">
        <v>1</v>
      </c>
      <c r="G17" s="2">
        <v>0</v>
      </c>
    </row>
    <row r="19" spans="1:7" x14ac:dyDescent="0.25">
      <c r="A19" s="4" t="s">
        <v>22</v>
      </c>
    </row>
    <row r="20" spans="1:7" x14ac:dyDescent="0.25">
      <c r="A20" s="1" t="s">
        <v>0</v>
      </c>
      <c r="B20" s="1" t="s">
        <v>1</v>
      </c>
      <c r="C20" s="1" t="s">
        <v>2</v>
      </c>
    </row>
    <row r="21" spans="1:7" x14ac:dyDescent="0.25">
      <c r="A21" s="2" t="s">
        <v>3</v>
      </c>
      <c r="B21" s="2">
        <f>IF(B8+F8=2,1,0)</f>
        <v>1</v>
      </c>
      <c r="C21" s="2">
        <f>IF(C8+G8=2,1,0)</f>
        <v>0</v>
      </c>
      <c r="G21" s="2"/>
    </row>
    <row r="22" spans="1:7" x14ac:dyDescent="0.25">
      <c r="A22" s="2" t="s">
        <v>4</v>
      </c>
      <c r="B22" s="2">
        <f t="shared" ref="B22:C30" si="0">IF(B9+F9=2,1,0)</f>
        <v>0</v>
      </c>
      <c r="C22" s="2">
        <f t="shared" si="0"/>
        <v>1</v>
      </c>
    </row>
    <row r="23" spans="1:7" x14ac:dyDescent="0.25">
      <c r="A23" s="2" t="s">
        <v>5</v>
      </c>
      <c r="B23" s="2">
        <f t="shared" si="0"/>
        <v>0</v>
      </c>
      <c r="C23" s="2">
        <f t="shared" si="0"/>
        <v>1</v>
      </c>
    </row>
    <row r="24" spans="1:7" x14ac:dyDescent="0.25">
      <c r="A24" s="2" t="s">
        <v>6</v>
      </c>
      <c r="B24" s="2">
        <f t="shared" si="0"/>
        <v>1</v>
      </c>
      <c r="C24" s="2">
        <f t="shared" si="0"/>
        <v>0</v>
      </c>
    </row>
    <row r="25" spans="1:7" x14ac:dyDescent="0.25">
      <c r="A25" s="2" t="s">
        <v>7</v>
      </c>
      <c r="B25" s="2">
        <f t="shared" si="0"/>
        <v>0</v>
      </c>
      <c r="C25" s="2">
        <f t="shared" si="0"/>
        <v>1</v>
      </c>
    </row>
    <row r="26" spans="1:7" x14ac:dyDescent="0.25">
      <c r="A26" s="3" t="s">
        <v>8</v>
      </c>
      <c r="B26" s="2">
        <f t="shared" si="0"/>
        <v>0</v>
      </c>
      <c r="C26" s="2">
        <f t="shared" si="0"/>
        <v>0</v>
      </c>
    </row>
    <row r="27" spans="1:7" x14ac:dyDescent="0.25">
      <c r="A27" s="3" t="s">
        <v>9</v>
      </c>
      <c r="B27" s="2">
        <f t="shared" si="0"/>
        <v>0</v>
      </c>
      <c r="C27" s="2">
        <f t="shared" si="0"/>
        <v>0</v>
      </c>
    </row>
    <row r="28" spans="1:7" x14ac:dyDescent="0.25">
      <c r="A28" s="3" t="s">
        <v>10</v>
      </c>
      <c r="B28" s="2">
        <f>IF(B15+F15=2,1,0)</f>
        <v>0</v>
      </c>
      <c r="C28" s="2">
        <f t="shared" si="0"/>
        <v>0</v>
      </c>
    </row>
    <row r="29" spans="1:7" x14ac:dyDescent="0.25">
      <c r="A29" s="3" t="s">
        <v>11</v>
      </c>
      <c r="B29" s="2">
        <f t="shared" si="0"/>
        <v>0</v>
      </c>
      <c r="C29" s="2">
        <f>IF(C16+G16=2,1,0)</f>
        <v>1</v>
      </c>
    </row>
    <row r="30" spans="1:7" x14ac:dyDescent="0.25">
      <c r="A30" s="3" t="s">
        <v>12</v>
      </c>
      <c r="B30" s="2">
        <f t="shared" si="0"/>
        <v>1</v>
      </c>
      <c r="C30" s="2">
        <f t="shared" si="0"/>
        <v>0</v>
      </c>
    </row>
    <row r="31" spans="1:7" x14ac:dyDescent="0.25">
      <c r="A31" s="5"/>
      <c r="B31" s="6"/>
      <c r="C31" s="6"/>
    </row>
    <row r="32" spans="1:7" x14ac:dyDescent="0.25">
      <c r="A32" s="5"/>
      <c r="B32" s="6"/>
      <c r="C32" s="6"/>
    </row>
    <row r="33" spans="1:7" x14ac:dyDescent="0.25">
      <c r="A33" s="5"/>
      <c r="B33" s="6"/>
      <c r="C33" s="6"/>
    </row>
    <row r="35" spans="1:7" x14ac:dyDescent="0.25">
      <c r="A35" s="4" t="s">
        <v>23</v>
      </c>
      <c r="B35" s="9">
        <f>SUM(B21:B30)/SUM(F8:F17)</f>
        <v>0.6</v>
      </c>
      <c r="C35" s="9">
        <f>SUM(C21:C30)/SUM(G8:G17)</f>
        <v>1</v>
      </c>
      <c r="F35" s="4" t="s">
        <v>39</v>
      </c>
      <c r="G35" s="9">
        <f>AVERAGE(B35:C35)</f>
        <v>0.8</v>
      </c>
    </row>
    <row r="39" spans="1:7" x14ac:dyDescent="0.25">
      <c r="A39" s="4" t="s">
        <v>24</v>
      </c>
      <c r="B39" s="9">
        <f>SUM(B21:B30)/SUM(B8:B17)</f>
        <v>0.75</v>
      </c>
      <c r="C39" s="9">
        <f>SUM(C21:C30)/SUM(C8:C17)</f>
        <v>1</v>
      </c>
      <c r="F39" t="s">
        <v>40</v>
      </c>
      <c r="G39" s="9">
        <f>AVERAGE(B39:C39)</f>
        <v>0.875</v>
      </c>
    </row>
    <row r="43" spans="1:7" x14ac:dyDescent="0.25">
      <c r="A43" s="4" t="s">
        <v>25</v>
      </c>
      <c r="B43" s="9">
        <f>2*((B35*B39)/(B35+B39))</f>
        <v>0.66666666666666652</v>
      </c>
      <c r="C43" s="9">
        <f>2*((C35*C39)/(C35+C39))</f>
        <v>1</v>
      </c>
      <c r="F43" t="s">
        <v>41</v>
      </c>
      <c r="G43" s="9">
        <f>AVERAGE(B43:C43)</f>
        <v>0.83333333333333326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ADBF-4BF0-4F57-91D9-82271C5629B8}">
  <dimension ref="A2:H32"/>
  <sheetViews>
    <sheetView workbookViewId="0">
      <selection activeCell="L14" sqref="L14"/>
    </sheetView>
  </sheetViews>
  <sheetFormatPr defaultRowHeight="15" x14ac:dyDescent="0.25"/>
  <cols>
    <col min="1" max="1" width="21" customWidth="1"/>
    <col min="2" max="2" width="10.7109375" customWidth="1"/>
    <col min="3" max="3" width="15.28515625" bestFit="1" customWidth="1"/>
    <col min="4" max="4" width="11.5703125" customWidth="1"/>
    <col min="5" max="5" width="12.140625" customWidth="1"/>
    <col min="6" max="6" width="22.5703125" customWidth="1"/>
    <col min="7" max="7" width="15.28515625" bestFit="1" customWidth="1"/>
  </cols>
  <sheetData>
    <row r="2" spans="1:8" ht="18.75" x14ac:dyDescent="0.3">
      <c r="A2" s="7" t="s">
        <v>26</v>
      </c>
    </row>
    <row r="4" spans="1:8" x14ac:dyDescent="0.25">
      <c r="A4" t="s">
        <v>37</v>
      </c>
    </row>
    <row r="5" spans="1:8" x14ac:dyDescent="0.25">
      <c r="A5" t="s">
        <v>38</v>
      </c>
    </row>
    <row r="6" spans="1:8" x14ac:dyDescent="0.25">
      <c r="A6" t="s">
        <v>13</v>
      </c>
      <c r="F6" s="4" t="s">
        <v>14</v>
      </c>
    </row>
    <row r="7" spans="1:8" x14ac:dyDescent="0.25">
      <c r="A7" s="1" t="s">
        <v>1</v>
      </c>
      <c r="B7" s="1" t="s">
        <v>29</v>
      </c>
      <c r="C7" s="1" t="s">
        <v>2</v>
      </c>
      <c r="D7" s="3" t="s">
        <v>29</v>
      </c>
      <c r="F7" s="1" t="s">
        <v>1</v>
      </c>
      <c r="G7" s="1" t="s">
        <v>2</v>
      </c>
    </row>
    <row r="8" spans="1:8" x14ac:dyDescent="0.25">
      <c r="A8" s="2" t="s">
        <v>6</v>
      </c>
      <c r="B8" s="3">
        <v>5</v>
      </c>
      <c r="C8" s="2" t="s">
        <v>4</v>
      </c>
      <c r="D8" s="3">
        <v>3</v>
      </c>
      <c r="F8" s="2" t="s">
        <v>5</v>
      </c>
      <c r="G8" s="2" t="s">
        <v>7</v>
      </c>
    </row>
    <row r="9" spans="1:8" x14ac:dyDescent="0.25">
      <c r="A9" s="3" t="s">
        <v>10</v>
      </c>
      <c r="B9" s="3">
        <v>2</v>
      </c>
      <c r="C9" s="2" t="s">
        <v>7</v>
      </c>
      <c r="D9" s="3">
        <v>2</v>
      </c>
      <c r="F9" s="2" t="s">
        <v>6</v>
      </c>
      <c r="G9" s="2" t="s">
        <v>5</v>
      </c>
    </row>
    <row r="10" spans="1:8" x14ac:dyDescent="0.25">
      <c r="A10" s="2" t="s">
        <v>3</v>
      </c>
      <c r="B10" s="3">
        <v>1</v>
      </c>
      <c r="C10" s="2" t="s">
        <v>5</v>
      </c>
      <c r="D10" s="3">
        <v>1</v>
      </c>
      <c r="F10" s="2" t="s">
        <v>3</v>
      </c>
      <c r="G10" s="3" t="s">
        <v>11</v>
      </c>
    </row>
    <row r="11" spans="1:8" x14ac:dyDescent="0.25">
      <c r="A11" s="3" t="s">
        <v>12</v>
      </c>
      <c r="B11" s="3">
        <v>1</v>
      </c>
      <c r="C11" s="3" t="s">
        <v>11</v>
      </c>
      <c r="D11" s="3">
        <v>1</v>
      </c>
      <c r="F11" s="3" t="s">
        <v>12</v>
      </c>
      <c r="G11" s="2" t="s">
        <v>4</v>
      </c>
    </row>
    <row r="12" spans="1:8" x14ac:dyDescent="0.25">
      <c r="F12" s="3" t="s">
        <v>8</v>
      </c>
    </row>
    <row r="14" spans="1:8" x14ac:dyDescent="0.25">
      <c r="A14" t="s">
        <v>28</v>
      </c>
      <c r="B14" t="s">
        <v>27</v>
      </c>
      <c r="F14" t="s">
        <v>31</v>
      </c>
    </row>
    <row r="15" spans="1:8" x14ac:dyDescent="0.25">
      <c r="A15">
        <v>1</v>
      </c>
      <c r="B15">
        <f>IF(ISERROR(VLOOKUP(F8,A$8:A$11, 1, 0)),0,1 )</f>
        <v>0</v>
      </c>
      <c r="C15">
        <f>IF(ISERROR(VLOOKUP(G8,C$8:C$11, 1, 0)),0,1 )</f>
        <v>1</v>
      </c>
      <c r="F15">
        <v>1</v>
      </c>
      <c r="G15" s="10">
        <f>(2^IF(ISERROR(VLOOKUP(F8,A$8:B$11, 2, 0)),0,VLOOKUP(F8,A$8:B$11, 2, 0))-1)/LOG($F15+1)</f>
        <v>0</v>
      </c>
      <c r="H15" s="10">
        <f>(2^IF(ISERROR(VLOOKUP(G8,C$8:D$11, 2, 0)),0,VLOOKUP(G8,C$8:D$11, 2, 0))-1)/LOG($F15+1)</f>
        <v>9.965784284662087</v>
      </c>
    </row>
    <row r="16" spans="1:8" x14ac:dyDescent="0.25">
      <c r="A16">
        <v>2</v>
      </c>
      <c r="B16">
        <f>IF(ISERROR(VLOOKUP(F9,A$8:A$11, 1, 0)),0,1 )</f>
        <v>1</v>
      </c>
      <c r="C16">
        <f>IF(ISERROR(VLOOKUP(G9,C$8:C$11, 1, 0)),0,1 )</f>
        <v>1</v>
      </c>
      <c r="F16">
        <v>2</v>
      </c>
      <c r="G16" s="10">
        <f>(2^IF(ISERROR(VLOOKUP(F9,A$8:B$11, 2, 0)),0,VLOOKUP(F9,A$8:B$11, 2, 0))-1)/LOG($F16+1)</f>
        <v>64.973001502970916</v>
      </c>
      <c r="H16" s="10">
        <f>(2^IF(ISERROR(VLOOKUP(G9,C$8:D$11, 2, 0)),0,VLOOKUP(G9,C$8:D$11, 2, 0))-1)/LOG($F16+1)</f>
        <v>2.0959032742893848</v>
      </c>
    </row>
    <row r="17" spans="1:8" x14ac:dyDescent="0.25">
      <c r="A17">
        <v>3</v>
      </c>
      <c r="B17">
        <f>IF(ISERROR(VLOOKUP(F10,A$8:A$11, 1, 0)),0,1 )</f>
        <v>1</v>
      </c>
      <c r="C17">
        <f>IF(ISERROR(VLOOKUP(G10,C$8:C$11, 1, 0)),0,1 )</f>
        <v>1</v>
      </c>
      <c r="F17">
        <v>3</v>
      </c>
      <c r="G17" s="10">
        <f>(2^IF(ISERROR(VLOOKUP(F10,A$8:B$11, 2, 0)),0,VLOOKUP(F10,A$8:B$11, 2, 0))-1)/LOG($F17+1)</f>
        <v>1.6609640474436811</v>
      </c>
      <c r="H17" s="10">
        <f>(2^IF(ISERROR(VLOOKUP(G10,C$8:D$11, 2, 0)),0,VLOOKUP(G10,C$8:D$11, 2, 0))-1)/LOG($F17+1)</f>
        <v>1.6609640474436811</v>
      </c>
    </row>
    <row r="18" spans="1:8" x14ac:dyDescent="0.25">
      <c r="A18">
        <v>4</v>
      </c>
      <c r="B18">
        <f>IF(ISERROR(VLOOKUP(F11,A$8:A$11, 1, 0)),0,1 )</f>
        <v>1</v>
      </c>
      <c r="C18">
        <f>IF(ISERROR(VLOOKUP(G11,C$8:C$11, 1, 0)),0,1 )</f>
        <v>1</v>
      </c>
      <c r="F18">
        <v>4</v>
      </c>
      <c r="G18" s="10">
        <f>(2^IF(ISERROR(VLOOKUP(F11,A$8:B$11, 2, 0)),0,VLOOKUP(F11,A$8:B$11, 2, 0))-1)/LOG($F18+1)</f>
        <v>1.4306765580733929</v>
      </c>
      <c r="H18" s="10">
        <f>(2^IF(ISERROR(VLOOKUP(G11,C$8:D$11, 2, 0)),0,VLOOKUP(G11,C$8:D$11, 2, 0))-1)/LOG($F18+1)</f>
        <v>10.014735906513751</v>
      </c>
    </row>
    <row r="19" spans="1:8" x14ac:dyDescent="0.25">
      <c r="A19">
        <v>5</v>
      </c>
      <c r="B19">
        <f>IF(ISERROR(VLOOKUP(F12,A$8:A$11, 1, 0)),0,1 )</f>
        <v>0</v>
      </c>
      <c r="C19">
        <f>IF(ISERROR(VLOOKUP(G12,C$8:C$11, 1, 0)),0,1 )</f>
        <v>0</v>
      </c>
      <c r="F19">
        <v>5</v>
      </c>
      <c r="G19" s="10">
        <f>(2^IF(ISERROR(VLOOKUP(F12,A$8:B$11, 2, 0)),0,VLOOKUP(F12,A$8:B$11, 2, 0))-1)/LOG($F19+1)</f>
        <v>0</v>
      </c>
      <c r="H19" s="10">
        <f>(2^IF(ISERROR(VLOOKUP(G12,C$8:D$11, 2, 0)),0,VLOOKUP(G12,C$8:D$11, 2, 0))-1)/LOG($F19+1)</f>
        <v>0</v>
      </c>
    </row>
    <row r="21" spans="1:8" x14ac:dyDescent="0.25">
      <c r="A21" t="s">
        <v>30</v>
      </c>
      <c r="F21" t="s">
        <v>32</v>
      </c>
    </row>
    <row r="22" spans="1:8" x14ac:dyDescent="0.25">
      <c r="A22">
        <v>1</v>
      </c>
      <c r="B22" s="10">
        <f>IF(B15=1,COUNTIF(B$15:B15,"=1")/$A22,0)</f>
        <v>0</v>
      </c>
      <c r="C22" s="10">
        <f>IF(C15=1,COUNTIF(C$15:C15,"=1")/$A22,0)</f>
        <v>1</v>
      </c>
      <c r="F22">
        <v>1</v>
      </c>
      <c r="G22" s="10">
        <f>(2^IF(ISERROR(VLOOKUP(A8,A$8:B$11, 2, 0)),0,VLOOKUP(A8,A$8:B$11, 2, 0))-1)/LOG($F22+1)</f>
        <v>102.97977094150824</v>
      </c>
      <c r="H22" s="10">
        <f>(2^IF(ISERROR(VLOOKUP(C8,C$8:D$11, 2, 0)),0,VLOOKUP(C8,C$8:D$11, 2, 0))-1)/LOG($F22+1)</f>
        <v>23.253496664211536</v>
      </c>
    </row>
    <row r="23" spans="1:8" x14ac:dyDescent="0.25">
      <c r="A23">
        <v>2</v>
      </c>
      <c r="B23" s="10">
        <f>IF(B16=1,COUNTIF(B$15:B16,"=1")/$A23,0)</f>
        <v>0.5</v>
      </c>
      <c r="C23" s="10">
        <f>IF(C16=1,COUNTIF(C$15:C16,"=1")/$A23,0)</f>
        <v>1</v>
      </c>
      <c r="F23">
        <v>2</v>
      </c>
      <c r="G23" s="10">
        <f>(2^IF(ISERROR(VLOOKUP(A9,A$8:B$11, 2, 0)),0,VLOOKUP(A9,A$8:B$11, 2, 0))-1)/LOG($F23+1)</f>
        <v>6.2877098228681536</v>
      </c>
      <c r="H23" s="10">
        <f t="shared" ref="H23:H26" si="0">(2^IF(ISERROR(VLOOKUP(C9,C$8:D$11, 2, 0)),0,VLOOKUP(C9,C$8:D$11, 2, 0))-1)/LOG($F23+1)</f>
        <v>6.2877098228681536</v>
      </c>
    </row>
    <row r="24" spans="1:8" x14ac:dyDescent="0.25">
      <c r="A24">
        <v>3</v>
      </c>
      <c r="B24" s="10">
        <f>IF(B17=1,COUNTIF(B$15:B17,"=1")/$A24,0)</f>
        <v>0.66666666666666663</v>
      </c>
      <c r="C24" s="10">
        <f>IF(C17=1,COUNTIF(C$15:C17,"=1")/$A24,0)</f>
        <v>1</v>
      </c>
      <c r="F24">
        <v>3</v>
      </c>
      <c r="G24" s="10">
        <f>(2^IF(ISERROR(VLOOKUP(A10,A$8:B$11, 2, 0)),0,VLOOKUP(A10,A$8:B$11, 2, 0))-1)/LOG($F24+1)</f>
        <v>1.6609640474436811</v>
      </c>
      <c r="H24" s="10">
        <f t="shared" si="0"/>
        <v>1.6609640474436811</v>
      </c>
    </row>
    <row r="25" spans="1:8" x14ac:dyDescent="0.25">
      <c r="A25">
        <v>4</v>
      </c>
      <c r="B25" s="10">
        <f>IF(B18=1,COUNTIF(B$15:B18,"=1")/$A25,0)</f>
        <v>0.75</v>
      </c>
      <c r="C25" s="10">
        <f>IF(C18=1,COUNTIF(C$15:C18,"=1")/$A25,0)</f>
        <v>1</v>
      </c>
      <c r="F25">
        <v>4</v>
      </c>
      <c r="G25" s="10">
        <f>(2^IF(ISERROR(VLOOKUP(A11,A$8:B$11, 2, 0)),0,VLOOKUP(A11,A$8:B$11, 2, 0))-1)/LOG($F25+1)</f>
        <v>1.4306765580733929</v>
      </c>
      <c r="H25" s="10">
        <f t="shared" si="0"/>
        <v>1.4306765580733929</v>
      </c>
    </row>
    <row r="26" spans="1:8" x14ac:dyDescent="0.25">
      <c r="A26">
        <v>5</v>
      </c>
      <c r="B26" s="10">
        <f>IF(B19=1,COUNTIF(B$15:B19,"=1")/$A26,0)</f>
        <v>0</v>
      </c>
      <c r="C26" s="10">
        <f>IF(C19=1,COUNTIF(C$15:C19,"=1")/$A26,0)</f>
        <v>0</v>
      </c>
      <c r="F26">
        <v>5</v>
      </c>
      <c r="G26" s="10">
        <f t="shared" ref="G26" si="1">(2^IF(ISERROR(VLOOKUP(A12,A$8:B$11, 2, 0)),0,VLOOKUP(A12,A$8:B$11, 2, 0))-1)/LOG($F26+1)</f>
        <v>0</v>
      </c>
      <c r="H26" s="10">
        <f t="shared" si="0"/>
        <v>0</v>
      </c>
    </row>
    <row r="27" spans="1:8" x14ac:dyDescent="0.25">
      <c r="B27" s="10"/>
      <c r="C27" s="10"/>
    </row>
    <row r="30" spans="1:8" ht="27" customHeight="1" x14ac:dyDescent="0.25">
      <c r="A30" s="11" t="s">
        <v>36</v>
      </c>
      <c r="B30" s="9">
        <f>(1/SUM(B15:B19))*SUM(B22:B26)</f>
        <v>0.63888888888888884</v>
      </c>
      <c r="C30" s="9">
        <f>(1/SUM(C15:C19))*SUM(C22:C26)</f>
        <v>1</v>
      </c>
      <c r="F30" s="11" t="s">
        <v>35</v>
      </c>
      <c r="G30" s="9">
        <f>SUM(G15:G19)</f>
        <v>68.064642108487988</v>
      </c>
      <c r="H30" s="9">
        <f>SUM(H15:H19)</f>
        <v>23.737387512908903</v>
      </c>
    </row>
    <row r="31" spans="1:8" ht="31.5" customHeight="1" x14ac:dyDescent="0.25">
      <c r="F31" s="11" t="s">
        <v>33</v>
      </c>
      <c r="G31" s="9">
        <f>SUM(G22:G26)</f>
        <v>112.35912136989346</v>
      </c>
      <c r="H31" s="9">
        <f>SUM(H22:H26)</f>
        <v>32.632847092596762</v>
      </c>
    </row>
    <row r="32" spans="1:8" ht="30" customHeight="1" x14ac:dyDescent="0.25">
      <c r="F32" s="11" t="s">
        <v>34</v>
      </c>
      <c r="G32" s="9">
        <f>G30/G31</f>
        <v>0.60577762871974417</v>
      </c>
      <c r="H32" s="9">
        <f>H30/H31</f>
        <v>0.72740780004739691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Numerical Ratings</vt:lpstr>
      <vt:lpstr>Categorical Ratings</vt:lpstr>
      <vt:lpstr>Ranked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alebrink</dc:creator>
  <cp:lastModifiedBy>alebrink</cp:lastModifiedBy>
  <dcterms:created xsi:type="dcterms:W3CDTF">2022-02-28T15:33:40Z</dcterms:created>
  <dcterms:modified xsi:type="dcterms:W3CDTF">2023-02-28T10:56:48Z</dcterms:modified>
</cp:coreProperties>
</file>