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kearney-my.sharepoint.com/personal/rmeier01_atkearney_com/Documents/PhD Leave/02 Research Projects/03 HeidelbergCement/02 Activity Based CO2 Allocation/04 Data/"/>
    </mc:Choice>
  </mc:AlternateContent>
  <xr:revisionPtr revIDLastSave="4" documentId="8_{72C36F29-9D14-4623-908E-D4770F7621ED}" xr6:coauthVersionLast="47" xr6:coauthVersionMax="47" xr10:uidLastSave="{EBF9EE0C-62AE-4782-82AD-7BC9CC05565A}"/>
  <bookViews>
    <workbookView xWindow="-38510" yWindow="-12610" windowWidth="38620" windowHeight="21220" xr2:uid="{6F38EB96-27DF-41C2-94A8-D061E4572FF1}"/>
  </bookViews>
  <sheets>
    <sheet name="Zero Emission Allocation" sheetId="12" r:id="rId1"/>
    <sheet name="Economic Allocation" sheetId="13" r:id="rId2"/>
    <sheet name="Physical Allocation" sheetId="14" r:id="rId3"/>
  </sheets>
  <externalReferences>
    <externalReference r:id="rId4"/>
    <externalReference r:id="rId5"/>
    <externalReference r:id="rId6"/>
  </externalReferences>
  <definedNames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a">[1]Def!$I$2:$I$32</definedName>
    <definedName name="AgriEmi">'[2]Fuel CO2 Factors'!$E$30</definedName>
    <definedName name="b">[1]Def!$H$2:$H$3</definedName>
    <definedName name="BMealEmi">'[2]Fuel CO2 Factors'!$E$28</definedName>
    <definedName name="CoalEmi">'[2]Fuel CO2 Factors'!$D$7</definedName>
    <definedName name="Company_ButtonComment">#REF!</definedName>
    <definedName name="Company_Group2">#REF!</definedName>
    <definedName name="Company_Group3">#REF!</definedName>
    <definedName name="Company_Group4">#REF!</definedName>
    <definedName name="CountryDef">[2]Def!$E$2:$E$120</definedName>
    <definedName name="d">[1]Def!$F$2:$F$11</definedName>
    <definedName name="DateTimeTag">#REF!</definedName>
    <definedName name="Def_Annex">[2]Def!$H$2:$H$3</definedName>
    <definedName name="Def_ClinkerCap">OFFSET([2]Def!$B$2,0,0,COUNTA([2]Def!$B:$B)-1,1)</definedName>
    <definedName name="Def_Continent">[2]Def!$F$2:$F$7</definedName>
    <definedName name="Def_KilnType">OFFSET([2]Def!$A$2,0,0,COUNTA([2]Def!$A:$A)-1,1)</definedName>
    <definedName name="Def_Method">[2]Def!$K$2:$K$5</definedName>
    <definedName name="Def_PlantType">OFFSET([2]Def!$C$2,0,0,COUNTA([2]Def!$C:$C)-1,1)</definedName>
    <definedName name="Def_Verification">[2]Def!$G$2:$G$4</definedName>
    <definedName name="Def_yes_no">OFFSET([2]Def!$D$2,0,0,COUNTA([2]Def!$D:$D)-1,1)</definedName>
    <definedName name="DieselEmi">'[2]Fuel CO2 Factors'!$D$10</definedName>
    <definedName name="e">[1]Def!$E$2:$E$122</definedName>
    <definedName name="f">OFFSET([1]Def!$A$2,0,0,COUNTA([1]Def!$A$1:$A$65536)-1,1)</definedName>
    <definedName name="FatEmi">'[2]Fuel CO2 Factors'!$E$29</definedName>
    <definedName name="Fueltypes">'[3]Fuel CO2 Factors'!#REF!</definedName>
    <definedName name="g">OFFSET([1]Def!$B$2,0,0,COUNTA([1]Def!$B$1:$B$65536)-1,1)</definedName>
    <definedName name="GasEmi">'[2]Fuel CO2 Factors'!$D$11</definedName>
    <definedName name="GasolineEmi">'[2]Fuel CO2 Factors'!$D$14</definedName>
    <definedName name="h">[1]Def!$G$2:$G$4</definedName>
    <definedName name="HeavyEmi">'[2]Fuel CO2 Factors'!$D$9</definedName>
    <definedName name="i">OFFSET([1]Def!$D$2,0,0,COUNTA([1]Def!$D$1:$D$65536)-1,1)</definedName>
    <definedName name="IndWasteEmi">'[2]Fuel CO2 Factors'!$E$21</definedName>
    <definedName name="j">OFFSET([1]Def!$C$2,0,0,COUNTA([1]Def!$C$1:$C$65536)-1,1)</definedName>
    <definedName name="k">[1]Def!$K$2:$K$5</definedName>
    <definedName name="LigniteEmi">'[2]Fuel CO2 Factors'!$D$13</definedName>
    <definedName name="MD_nominalcap">OFFSET([2]Def!$B$2,0,0,COUNTA([2]Def!$B:$B)-1,1)</definedName>
    <definedName name="MD_planttype">OFFSET([2]Def!$C$2,0,0,COUNTA([2]Def!$C:$C)-1,1)</definedName>
    <definedName name="MealEmi">'[2]Fuel CO2 Factors'!$E$27</definedName>
    <definedName name="MOLDOCIM1">#REF!</definedName>
    <definedName name="OthBioEmi">'[2]Fuel CO2 Factors'!$E$31</definedName>
    <definedName name="OthFossEmi">'[2]Fuel CO2 Factors'!$E$22</definedName>
    <definedName name="PaperEmi">'[2]Fuel CO2 Factors'!$E$26</definedName>
    <definedName name="PetCoEmi">'[2]Fuel CO2 Factors'!$E$8</definedName>
    <definedName name="Plant_ButtonComment">#REF!</definedName>
    <definedName name="Plant_Group1">#REF!</definedName>
    <definedName name="Plant_Group2">#REF!</definedName>
    <definedName name="Plant_Group3">#REF!</definedName>
    <definedName name="Plant_Group4">#REF!</definedName>
    <definedName name="Plant_Group5">#REF!</definedName>
    <definedName name="PlasticsEmi">'[2]Fuel CO2 Factors'!$E$18</definedName>
    <definedName name="SAPCrosstab1">#REF!</definedName>
    <definedName name="SawDustEmi">'[2]Fuel CO2 Factors'!$E$20</definedName>
    <definedName name="ShaleEmi">'[2]Fuel CO2 Factors'!$D$12</definedName>
    <definedName name="SludgeEmi">'[2]Fuel CO2 Factors'!$E$24</definedName>
    <definedName name="SolventEmi">'[2]Fuel CO2 Factors'!$E$19</definedName>
    <definedName name="TyresBio">'[2]Fuel CO2 Factors'!$F$17</definedName>
    <definedName name="TyresEmi">'[2]Fuel CO2 Factors'!$E$17</definedName>
    <definedName name="WasteOilEmi">'[2]Fuel CO2 Factors'!$E$16</definedName>
    <definedName name="WoodEmi">'[2]Fuel CO2 Factors'!$E$25</definedName>
    <definedName name="Year">[2]Def!$I$2:$I$32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4" l="1"/>
  <c r="F21" i="14"/>
  <c r="E22" i="14"/>
  <c r="E23" i="14"/>
  <c r="E24" i="14"/>
  <c r="D22" i="14"/>
  <c r="D23" i="14"/>
  <c r="D24" i="14"/>
  <c r="D21" i="14"/>
  <c r="B23" i="14"/>
  <c r="B24" i="14"/>
  <c r="B22" i="14"/>
  <c r="B21" i="14"/>
  <c r="N6" i="14"/>
  <c r="K6" i="14"/>
  <c r="H6" i="14"/>
  <c r="F22" i="13"/>
  <c r="F21" i="13"/>
  <c r="E22" i="13"/>
  <c r="E23" i="13"/>
  <c r="E24" i="13"/>
  <c r="D24" i="13"/>
  <c r="D23" i="13"/>
  <c r="D22" i="13"/>
  <c r="D21" i="13"/>
  <c r="B24" i="13"/>
  <c r="B23" i="13"/>
  <c r="B22" i="13"/>
  <c r="B21" i="13"/>
  <c r="N6" i="13"/>
  <c r="K6" i="13"/>
  <c r="H6" i="13"/>
  <c r="B19" i="12" l="1"/>
  <c r="B22" i="12"/>
  <c r="B21" i="12"/>
  <c r="B20" i="12"/>
  <c r="K4" i="12"/>
  <c r="H4" i="12"/>
  <c r="H2" i="12"/>
  <c r="H4" i="14"/>
  <c r="G4" i="14"/>
  <c r="H4" i="13"/>
  <c r="G4" i="13"/>
  <c r="G2" i="12" l="1"/>
  <c r="D4" i="12"/>
  <c r="D5" i="12"/>
  <c r="D6" i="12"/>
  <c r="J7" i="12"/>
  <c r="M7" i="12"/>
  <c r="C24" i="14"/>
  <c r="F24" i="14" s="1"/>
  <c r="C23" i="14"/>
  <c r="F23" i="14" s="1"/>
  <c r="K9" i="14"/>
  <c r="I9" i="14" s="1"/>
  <c r="J9" i="14"/>
  <c r="H9" i="14"/>
  <c r="G9" i="14"/>
  <c r="B9" i="14"/>
  <c r="G21" i="14"/>
  <c r="G22" i="14"/>
  <c r="C18" i="14"/>
  <c r="C7" i="14" s="1"/>
  <c r="D8" i="14"/>
  <c r="D6" i="14"/>
  <c r="D5" i="14"/>
  <c r="D4" i="14"/>
  <c r="K9" i="13"/>
  <c r="I9" i="13" s="1"/>
  <c r="J9" i="13"/>
  <c r="H9" i="13"/>
  <c r="G9" i="13"/>
  <c r="C24" i="13"/>
  <c r="F24" i="13" s="1"/>
  <c r="C23" i="13"/>
  <c r="F23" i="13" s="1"/>
  <c r="G22" i="13"/>
  <c r="G21" i="13"/>
  <c r="C18" i="13"/>
  <c r="C7" i="13" s="1"/>
  <c r="B9" i="13"/>
  <c r="D8" i="13"/>
  <c r="D6" i="13"/>
  <c r="D5" i="13"/>
  <c r="D4" i="13"/>
  <c r="C22" i="12"/>
  <c r="C21" i="12"/>
  <c r="N4" i="12" l="1"/>
  <c r="N7" i="12" s="1"/>
  <c r="L7" i="12" s="1"/>
  <c r="F20" i="12" s="1"/>
  <c r="F9" i="13"/>
  <c r="K7" i="12"/>
  <c r="I7" i="12" s="1"/>
  <c r="B7" i="12"/>
  <c r="G7" i="12"/>
  <c r="F9" i="14"/>
  <c r="D3" i="12"/>
  <c r="C7" i="12"/>
  <c r="H7" i="12"/>
  <c r="D2" i="12"/>
  <c r="C9" i="14"/>
  <c r="D7" i="14"/>
  <c r="D9" i="14" s="1"/>
  <c r="N7" i="14"/>
  <c r="N9" i="14" s="1"/>
  <c r="L9" i="14" s="1"/>
  <c r="G24" i="14" s="1"/>
  <c r="D7" i="13"/>
  <c r="D9" i="13" s="1"/>
  <c r="N7" i="13"/>
  <c r="N9" i="13" s="1"/>
  <c r="L9" i="13" s="1"/>
  <c r="G23" i="13" s="1"/>
  <c r="C9" i="13"/>
  <c r="G24" i="13" l="1"/>
  <c r="F7" i="12"/>
  <c r="D20" i="12" s="1"/>
  <c r="F19" i="12"/>
  <c r="G23" i="14"/>
  <c r="D7" i="12"/>
  <c r="F22" i="12"/>
  <c r="F21" i="12"/>
  <c r="E21" i="12"/>
  <c r="E22" i="12"/>
  <c r="E20" i="12"/>
  <c r="D21" i="12" l="1"/>
  <c r="D19" i="12"/>
  <c r="G19" i="12" s="1"/>
  <c r="D22" i="12"/>
  <c r="G22" i="12" s="1"/>
  <c r="G21" i="12"/>
  <c r="G20" i="12"/>
</calcChain>
</file>

<file path=xl/sharedStrings.xml><?xml version="1.0" encoding="utf-8"?>
<sst xmlns="http://schemas.openxmlformats.org/spreadsheetml/2006/main" count="188" uniqueCount="49">
  <si>
    <t>[%]</t>
  </si>
  <si>
    <t>Limestone</t>
  </si>
  <si>
    <t>Slag</t>
  </si>
  <si>
    <t>Production</t>
  </si>
  <si>
    <t>[t]</t>
  </si>
  <si>
    <t xml:space="preserve"> </t>
  </si>
  <si>
    <t>Clinker produced</t>
  </si>
  <si>
    <t>Cement produced</t>
  </si>
  <si>
    <t>Clinker consumed</t>
  </si>
  <si>
    <t>Full Year</t>
  </si>
  <si>
    <t>External Power consumption</t>
  </si>
  <si>
    <t>CEM II</t>
  </si>
  <si>
    <t>CEM III</t>
  </si>
  <si>
    <t>Inputs</t>
  </si>
  <si>
    <t>Direct CO2</t>
  </si>
  <si>
    <t>Indirect CO2</t>
  </si>
  <si>
    <t>Fuels</t>
  </si>
  <si>
    <t>Clinker Production</t>
  </si>
  <si>
    <t>Total Emissions</t>
  </si>
  <si>
    <t>Activites</t>
  </si>
  <si>
    <t>Cement Production</t>
  </si>
  <si>
    <t>Slag ready for milling</t>
  </si>
  <si>
    <t>Products</t>
  </si>
  <si>
    <t>Machinery depreciation</t>
  </si>
  <si>
    <t>CEM I</t>
  </si>
  <si>
    <t>Specific emissions cement production [tCO2/t cement]</t>
  </si>
  <si>
    <t>Direct + Indirect CO2 combined</t>
  </si>
  <si>
    <t>Clinker only</t>
  </si>
  <si>
    <t>Slag consumed</t>
  </si>
  <si>
    <t>Clinker factor [%]</t>
  </si>
  <si>
    <t>Slag factor [%]</t>
  </si>
  <si>
    <t>Specific emissions slag [tCO2/t cement]</t>
  </si>
  <si>
    <t>Scenario 1: Slag emissions Economic Allocation</t>
  </si>
  <si>
    <t>Scenario 2: Slag emissions Physical Allocation</t>
  </si>
  <si>
    <t>Slag share CEMII</t>
  </si>
  <si>
    <t>Additional input information from HC</t>
  </si>
  <si>
    <t>Clinker: Machinery depreciation split</t>
  </si>
  <si>
    <t>Slag: Machinery depreciation split</t>
  </si>
  <si>
    <t>Cement Milling: Machinery depreciation split</t>
  </si>
  <si>
    <t>Specific emissions clinker production [tCO2/tclinker] for clinker and  [tCO2/tcement] for CEMI,II, III</t>
  </si>
  <si>
    <t>Total Specific CO2 emissions  [tCO2/tclinker] for clinker and  [tCO2/tcement] for CEMI,II, III</t>
  </si>
  <si>
    <t>Slag share CEMIII</t>
  </si>
  <si>
    <t>Allocated Slag emissions</t>
  </si>
  <si>
    <t>[CO2/t]</t>
  </si>
  <si>
    <t>Clinker factor: Clinker</t>
  </si>
  <si>
    <t>Clinker factor: CEM I</t>
  </si>
  <si>
    <t>Clinker factor: CEM II</t>
  </si>
  <si>
    <t>Clinker factor: CEM III</t>
  </si>
  <si>
    <t>Additional input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</si>
</sst>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%"/>
    <numFmt numFmtId="179" formatCode="###,000"/>
    <numFmt numFmtId="184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1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9" fillId="2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2" borderId="2" applyNumberFormat="0" applyProtection="0">
      <alignment horizontal="left" vertical="center" indent="1"/>
    </xf>
    <xf numFmtId="0" fontId="5" fillId="4" borderId="2" applyNumberFormat="0" applyProtection="0">
      <alignment horizontal="left" vertical="center" indent="1"/>
    </xf>
    <xf numFmtId="4" fontId="10" fillId="3" borderId="2" applyNumberFormat="0" applyProtection="0">
      <alignment horizontal="right" vertical="center"/>
    </xf>
    <xf numFmtId="0" fontId="5" fillId="2" borderId="2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4" fillId="0" borderId="0"/>
    <xf numFmtId="0" fontId="11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4" fillId="0" borderId="0"/>
    <xf numFmtId="0" fontId="8" fillId="0" borderId="0"/>
    <xf numFmtId="0" fontId="15" fillId="6" borderId="3" applyNumberFormat="0" applyAlignment="0" applyProtection="0">
      <alignment horizontal="left" vertical="center" indent="1"/>
    </xf>
    <xf numFmtId="0" fontId="16" fillId="8" borderId="4" applyNumberFormat="0" applyAlignment="0" applyProtection="0">
      <alignment horizontal="left" vertical="center" indent="1"/>
    </xf>
    <xf numFmtId="179" fontId="17" fillId="9" borderId="4" applyNumberFormat="0" applyAlignment="0" applyProtection="0">
      <alignment horizontal="left" vertical="center" indent="1"/>
    </xf>
    <xf numFmtId="0" fontId="15" fillId="10" borderId="4" applyNumberFormat="0" applyAlignment="0" applyProtection="0">
      <alignment horizontal="left" vertical="center" indent="1"/>
    </xf>
    <xf numFmtId="179" fontId="17" fillId="0" borderId="5" applyNumberFormat="0" applyProtection="0">
      <alignment horizontal="right" vertical="center"/>
    </xf>
    <xf numFmtId="0" fontId="15" fillId="11" borderId="4" applyNumberFormat="0" applyAlignment="0" applyProtection="0">
      <alignment horizontal="left" vertical="center" indent="1"/>
    </xf>
    <xf numFmtId="0" fontId="15" fillId="12" borderId="4" applyNumberFormat="0" applyAlignment="0" applyProtection="0">
      <alignment horizontal="left" vertical="center" indent="1"/>
    </xf>
    <xf numFmtId="0" fontId="15" fillId="13" borderId="4" applyNumberFormat="0" applyAlignment="0" applyProtection="0">
      <alignment horizontal="left" vertical="center" indent="1"/>
    </xf>
  </cellStyleXfs>
  <cellXfs count="57">
    <xf numFmtId="0" fontId="0" fillId="0" borderId="0" xfId="0"/>
    <xf numFmtId="0" fontId="0" fillId="0" borderId="0" xfId="0"/>
    <xf numFmtId="0" fontId="5" fillId="0" borderId="0" xfId="0" applyFont="1"/>
    <xf numFmtId="2" fontId="0" fillId="0" borderId="0" xfId="0" applyNumberFormat="1"/>
    <xf numFmtId="0" fontId="5" fillId="0" borderId="0" xfId="0" applyFont="1" applyFill="1"/>
    <xf numFmtId="0" fontId="0" fillId="0" borderId="0" xfId="0" applyFill="1"/>
    <xf numFmtId="0" fontId="0" fillId="5" borderId="0" xfId="0" applyFill="1"/>
    <xf numFmtId="0" fontId="5" fillId="5" borderId="0" xfId="0" applyFont="1" applyFill="1"/>
    <xf numFmtId="0" fontId="6" fillId="0" borderId="0" xfId="0" applyFont="1"/>
    <xf numFmtId="0" fontId="6" fillId="0" borderId="0" xfId="0" applyFont="1" applyFill="1"/>
    <xf numFmtId="2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2" fontId="5" fillId="5" borderId="0" xfId="0" applyNumberFormat="1" applyFont="1" applyFill="1" applyAlignment="1"/>
    <xf numFmtId="2" fontId="5" fillId="5" borderId="0" xfId="0" applyNumberFormat="1" applyFont="1" applyFill="1"/>
    <xf numFmtId="0" fontId="18" fillId="5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184" fontId="6" fillId="0" borderId="0" xfId="0" applyNumberFormat="1" applyFont="1" applyFill="1"/>
    <xf numFmtId="10" fontId="5" fillId="0" borderId="0" xfId="0" applyNumberFormat="1" applyFont="1" applyFill="1"/>
    <xf numFmtId="10" fontId="5" fillId="0" borderId="0" xfId="1" applyNumberFormat="1" applyFont="1" applyFill="1"/>
    <xf numFmtId="2" fontId="5" fillId="0" borderId="0" xfId="0" applyNumberFormat="1" applyFont="1" applyFill="1"/>
    <xf numFmtId="2" fontId="0" fillId="0" borderId="0" xfId="0" applyNumberFormat="1" applyFill="1"/>
    <xf numFmtId="0" fontId="6" fillId="0" borderId="0" xfId="0" applyFont="1" applyFill="1" applyAlignment="1">
      <alignment vertical="top" wrapText="1"/>
    </xf>
    <xf numFmtId="0" fontId="6" fillId="14" borderId="0" xfId="0" applyFont="1" applyFill="1"/>
    <xf numFmtId="0" fontId="6" fillId="14" borderId="1" xfId="0" applyFont="1" applyFill="1" applyBorder="1"/>
    <xf numFmtId="2" fontId="6" fillId="14" borderId="1" xfId="0" applyNumberFormat="1" applyFont="1" applyFill="1" applyBorder="1"/>
    <xf numFmtId="0" fontId="0" fillId="14" borderId="1" xfId="0" applyFill="1" applyBorder="1"/>
    <xf numFmtId="2" fontId="0" fillId="14" borderId="1" xfId="0" applyNumberFormat="1" applyFill="1" applyBorder="1"/>
    <xf numFmtId="0" fontId="14" fillId="14" borderId="0" xfId="22" applyFont="1" applyFill="1"/>
    <xf numFmtId="0" fontId="6" fillId="14" borderId="0" xfId="0" applyFont="1" applyFill="1" applyAlignment="1">
      <alignment vertical="top"/>
    </xf>
    <xf numFmtId="0" fontId="6" fillId="14" borderId="0" xfId="0" applyFont="1" applyFill="1" applyAlignment="1">
      <alignment vertical="top" wrapText="1"/>
    </xf>
    <xf numFmtId="0" fontId="6" fillId="14" borderId="0" xfId="0" applyFont="1" applyFill="1" applyAlignment="1">
      <alignment horizontal="center" vertical="top" wrapText="1"/>
    </xf>
    <xf numFmtId="0" fontId="6" fillId="14" borderId="0" xfId="0" applyFont="1" applyFill="1" applyAlignment="1">
      <alignment horizontal="center" vertical="top"/>
    </xf>
    <xf numFmtId="0" fontId="1" fillId="0" borderId="0" xfId="22" applyFont="1" applyFill="1" applyAlignment="1">
      <alignment horizontal="left"/>
    </xf>
    <xf numFmtId="2" fontId="0" fillId="5" borderId="0" xfId="0" applyNumberFormat="1" applyFill="1"/>
    <xf numFmtId="0" fontId="13" fillId="5" borderId="0" xfId="22" applyFont="1" applyFill="1" applyAlignment="1">
      <alignment horizontal="left" indent="1"/>
    </xf>
    <xf numFmtId="0" fontId="8" fillId="5" borderId="0" xfId="22" applyFill="1" applyAlignment="1">
      <alignment horizontal="left"/>
    </xf>
    <xf numFmtId="0" fontId="3" fillId="5" borderId="0" xfId="22" applyFont="1" applyFill="1" applyAlignment="1">
      <alignment horizontal="left"/>
    </xf>
    <xf numFmtId="165" fontId="0" fillId="5" borderId="0" xfId="1" applyNumberFormat="1" applyFont="1" applyFill="1"/>
    <xf numFmtId="2" fontId="0" fillId="5" borderId="0" xfId="1" applyNumberFormat="1" applyFont="1" applyFill="1"/>
    <xf numFmtId="165" fontId="0" fillId="5" borderId="0" xfId="0" applyNumberFormat="1" applyFill="1"/>
    <xf numFmtId="3" fontId="0" fillId="5" borderId="0" xfId="0" applyNumberFormat="1" applyFill="1"/>
    <xf numFmtId="9" fontId="0" fillId="5" borderId="0" xfId="1" applyFont="1" applyFill="1"/>
    <xf numFmtId="0" fontId="0" fillId="5" borderId="0" xfId="0" applyNumberFormat="1" applyFill="1"/>
    <xf numFmtId="2" fontId="6" fillId="5" borderId="0" xfId="0" applyNumberFormat="1" applyFont="1" applyFill="1"/>
    <xf numFmtId="184" fontId="0" fillId="5" borderId="0" xfId="0" applyNumberForma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5" borderId="0" xfId="22" applyFont="1" applyFill="1" applyAlignment="1">
      <alignment horizontal="left"/>
    </xf>
    <xf numFmtId="0" fontId="19" fillId="7" borderId="0" xfId="0" applyFont="1" applyFill="1"/>
    <xf numFmtId="0" fontId="0" fillId="7" borderId="0" xfId="0" applyFill="1"/>
    <xf numFmtId="0" fontId="0" fillId="7" borderId="0" xfId="0" applyFill="1" applyAlignment="1"/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</cellXfs>
  <cellStyles count="31">
    <cellStyle name="Comma 2" xfId="2" xr:uid="{A772BD12-F556-4CB9-9DBF-51531ADE45D3}"/>
    <cellStyle name="Comma 3" xfId="10" xr:uid="{7F5AF08C-403D-40FA-9471-F17C97E2BC16}"/>
    <cellStyle name="Comma 90" xfId="12" xr:uid="{45E2E732-DFCC-4B2B-B129-A16BCBB0BAA9}"/>
    <cellStyle name="Link 2" xfId="18" xr:uid="{3873B3AD-4CC8-4CEE-BE2B-43F47D664C0D}"/>
    <cellStyle name="Normal" xfId="0" builtinId="0"/>
    <cellStyle name="Normal 2" xfId="14" xr:uid="{2D6858F5-C0FC-4073-8635-72EF05124F75}"/>
    <cellStyle name="Normal 3" xfId="9" xr:uid="{08394953-5A4B-4E5C-AD08-EA7CE6C1A851}"/>
    <cellStyle name="Normal 4" xfId="20" xr:uid="{E4DDA97B-3EB7-497A-AAF2-FDFB041B9AAA}"/>
    <cellStyle name="Normal 5" xfId="15" xr:uid="{F7A4E1B7-C002-4390-B617-68DFC576B2B8}"/>
    <cellStyle name="Normal 6" xfId="21" xr:uid="{5DE8FD63-5E2F-4F80-9599-1929C13451EC}"/>
    <cellStyle name="Percent" xfId="1" builtinId="5"/>
    <cellStyle name="Percent 3" xfId="11" xr:uid="{3C709F40-321D-4949-9FE5-6391CC126EE3}"/>
    <cellStyle name="Percent 61" xfId="13" xr:uid="{BAAF3013-6EBA-453F-B637-4CC3E1E8CE9D}"/>
    <cellStyle name="SAPBEXchaText" xfId="3" xr:uid="{2BE4E7C4-2693-4A6B-887C-C3BB4483A823}"/>
    <cellStyle name="SAPBEXfilterItem" xfId="4" xr:uid="{C99CC065-920F-47A5-8711-0A4505F4630A}"/>
    <cellStyle name="SAPBEXHLevel0" xfId="6" xr:uid="{14BB3FEC-1EFB-481C-924B-E62C924DE592}"/>
    <cellStyle name="SAPBEXHLevel1" xfId="8" xr:uid="{ACC5B78B-44EE-46FF-ACCB-433F94E1634A}"/>
    <cellStyle name="SAPBEXstdData" xfId="7" xr:uid="{79839347-D828-45E3-8882-2AC02A95CEAA}"/>
    <cellStyle name="SAPBEXstdItem" xfId="5" xr:uid="{DDDD6834-F770-4D38-AF09-5EFFCC40DD88}"/>
    <cellStyle name="SAPDataCell" xfId="27" xr:uid="{00CD6CE6-BED8-4089-957C-72FBA58660EF}"/>
    <cellStyle name="SAPDimensionCell" xfId="24" xr:uid="{3C9E9E2F-05D5-4ECD-9C3A-B98CC17EFC00}"/>
    <cellStyle name="SAPHierarchyCell0" xfId="26" xr:uid="{F0D2E96D-40C5-4A3C-BEB0-6C95E67E8F38}"/>
    <cellStyle name="SAPHierarchyCell1" xfId="28" xr:uid="{F417491A-20D9-47CF-8676-CDAC291692C5}"/>
    <cellStyle name="SAPHierarchyCell2" xfId="29" xr:uid="{048BD7B7-81B4-4F06-91F8-56C9386A843E}"/>
    <cellStyle name="SAPHierarchyCell3" xfId="30" xr:uid="{26D14D99-1921-424A-9243-8EE10B0FE2F4}"/>
    <cellStyle name="SAPMemberCell" xfId="25" xr:uid="{AAF3DE11-0551-4D4F-A1CF-2D58324A1ED9}"/>
    <cellStyle name="SAPReadonlyDataCell_Calculations" xfId="23" xr:uid="{D697BF77-93C7-4853-9A20-3861B4EB1918}"/>
    <cellStyle name="Standard 2" xfId="16" xr:uid="{5A507729-6D42-4605-8794-8D75042B1EBD}"/>
    <cellStyle name="Standard 3" xfId="17" xr:uid="{42E73C8B-C60F-46A5-8197-C4B470B5E9F8}"/>
    <cellStyle name="Standard 4" xfId="19" xr:uid="{6F584980-9BE7-41C5-9D57-5B7EAA21CAF2}"/>
    <cellStyle name="Standard 5" xfId="22" xr:uid="{56669B8C-0011-4F31-B03A-ACCA197C3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\09.%20Reporting\WBCSD-CSI%20%20%20CO2%20inventory\Version%203.1\2018%20data\2018%20-%20Report\2011%20files%20received%20back\2012-01-20%20-%20CSI_ProtocolV3_03%20-%20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cgroupnet-my.sharepoint.com/personal/patrick_liebmann_heidelbergcement_com/Documents/Desktop/HBR/Grinding%20Units%20TXY/2022-03-01%20GCCA%20V3.1%20CO2%20-%20W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\09.%20Reporting\WBCSD-CSI%20%20%20CO2%20inventory\Version%203.1\2018%20data\2018%20-%20Report\WBCSD-CSI%20CO2%20inventory%202010%20-%20CE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mments"/>
      <sheetName val="Modifications - Audit trail"/>
      <sheetName val="values"/>
      <sheetName val="data"/>
      <sheetName val="Plant"/>
      <sheetName val="Company"/>
      <sheetName val="Validation"/>
      <sheetName val="ControlPlant"/>
      <sheetName val="Fuel CO2 Factors"/>
      <sheetName val="Plant_new"/>
      <sheetName val="CalcA1"/>
      <sheetName val="CalcA2"/>
      <sheetName val="CalcB2"/>
      <sheetName val="ControlRangesPlant"/>
      <sheetName val="ControlRangesGrCent"/>
      <sheetName val="InputLines"/>
      <sheetName val="KilnControlRanges"/>
      <sheetName val="GrCentControlRanges"/>
      <sheetName val="Def"/>
      <sheetName val="Plant_Template_ba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Kiln_Type</v>
          </cell>
          <cell r="B1" t="str">
            <v>Capacity</v>
          </cell>
          <cell r="C1" t="str">
            <v>Plant_Type</v>
          </cell>
          <cell r="D1" t="str">
            <v>Steps</v>
          </cell>
        </row>
        <row r="2">
          <cell r="A2" t="str">
            <v>DRY WITHOUT PREHEATER (LONG DRY KILN)</v>
          </cell>
          <cell r="B2" t="str">
            <v>0 &lt; X &lt; 500</v>
          </cell>
          <cell r="C2" t="str">
            <v>GREY CEMENT</v>
          </cell>
          <cell r="D2" t="str">
            <v>yes</v>
          </cell>
          <cell r="E2" t="str">
            <v>ALBANIA</v>
          </cell>
          <cell r="F2" t="str">
            <v>AFRICA</v>
          </cell>
          <cell r="G2" t="str">
            <v>NO ASSURANCE</v>
          </cell>
          <cell r="H2" t="str">
            <v>Annex 1</v>
          </cell>
          <cell r="I2">
            <v>1990</v>
          </cell>
          <cell r="K2" t="str">
            <v>A1</v>
          </cell>
        </row>
        <row r="3">
          <cell r="A3" t="str">
            <v>DRY WITH PREHEATER WITHOUT PRECALCINER</v>
          </cell>
          <cell r="B3" t="str">
            <v>500 &lt; X &lt; 2000</v>
          </cell>
          <cell r="C3" t="str">
            <v>WHITE CEMENT</v>
          </cell>
          <cell r="D3" t="str">
            <v>no</v>
          </cell>
          <cell r="E3" t="str">
            <v>ALGERIA</v>
          </cell>
          <cell r="F3" t="str">
            <v>AMERICA</v>
          </cell>
          <cell r="G3" t="str">
            <v>REASONABLE ASSURANCE</v>
          </cell>
          <cell r="H3" t="str">
            <v>non-Annex 1</v>
          </cell>
          <cell r="I3">
            <v>1991</v>
          </cell>
          <cell r="K3" t="str">
            <v>A2</v>
          </cell>
        </row>
        <row r="4">
          <cell r="A4" t="str">
            <v>DRY WITH PREHEATER AND PRECALCINER</v>
          </cell>
          <cell r="B4" t="str">
            <v>2000 &lt; X &lt; 5000</v>
          </cell>
          <cell r="C4" t="str">
            <v>GRINDING CENTER</v>
          </cell>
          <cell r="D4" t="str">
            <v>n.a.</v>
          </cell>
          <cell r="E4" t="str">
            <v>ANGOLA</v>
          </cell>
          <cell r="F4" t="str">
            <v>ASIA</v>
          </cell>
          <cell r="G4" t="str">
            <v>MODERATE ASSURANCE</v>
          </cell>
          <cell r="I4">
            <v>1992</v>
          </cell>
          <cell r="K4" t="str">
            <v>B1</v>
          </cell>
        </row>
        <row r="5">
          <cell r="A5" t="str">
            <v>MIXED KILN TYPE</v>
          </cell>
          <cell r="B5" t="str">
            <v>5000 &lt; X &lt; 8000</v>
          </cell>
          <cell r="C5" t="str">
            <v>OTHER PLANT</v>
          </cell>
          <cell r="E5" t="str">
            <v>ARGENTINA</v>
          </cell>
          <cell r="F5" t="str">
            <v>EUROPE</v>
          </cell>
          <cell r="I5">
            <v>1993</v>
          </cell>
          <cell r="K5" t="str">
            <v>B2</v>
          </cell>
        </row>
        <row r="6">
          <cell r="A6" t="str">
            <v>SEMI-WET/SEMI DRY</v>
          </cell>
          <cell r="B6" t="str">
            <v>X &gt; 8000</v>
          </cell>
          <cell r="C6" t="str">
            <v>NOT IN USE</v>
          </cell>
          <cell r="E6" t="str">
            <v>ARMENIA</v>
          </cell>
          <cell r="F6" t="str">
            <v>NORTH AMERICA</v>
          </cell>
          <cell r="I6">
            <v>1994</v>
          </cell>
        </row>
        <row r="7">
          <cell r="A7" t="str">
            <v>SHAFT KILN</v>
          </cell>
          <cell r="E7" t="str">
            <v>AUSTRALIA</v>
          </cell>
          <cell r="F7" t="str">
            <v>OCEANIA</v>
          </cell>
          <cell r="I7">
            <v>1995</v>
          </cell>
        </row>
        <row r="8">
          <cell r="A8" t="str">
            <v>WET</v>
          </cell>
          <cell r="E8" t="str">
            <v>AUSTRIA</v>
          </cell>
          <cell r="F8" t="str">
            <v>OTHER AFRICA</v>
          </cell>
          <cell r="I8">
            <v>1996</v>
          </cell>
        </row>
        <row r="9">
          <cell r="A9" t="str">
            <v>N/A</v>
          </cell>
          <cell r="E9" t="str">
            <v>AZERBAIJAN</v>
          </cell>
          <cell r="F9" t="str">
            <v>OTHER ASIA</v>
          </cell>
          <cell r="I9">
            <v>1997</v>
          </cell>
        </row>
        <row r="10">
          <cell r="E10" t="str">
            <v>BAHRAIN</v>
          </cell>
          <cell r="F10" t="str">
            <v>OTHER AMERICA</v>
          </cell>
          <cell r="I10">
            <v>1998</v>
          </cell>
        </row>
        <row r="11">
          <cell r="E11" t="str">
            <v>BANGLADESH</v>
          </cell>
          <cell r="F11" t="str">
            <v>OTHER EUROPE</v>
          </cell>
          <cell r="I11">
            <v>1999</v>
          </cell>
        </row>
        <row r="12">
          <cell r="E12" t="str">
            <v>BELARUS</v>
          </cell>
          <cell r="I12">
            <v>2000</v>
          </cell>
        </row>
        <row r="13">
          <cell r="E13" t="str">
            <v>BELGIUM</v>
          </cell>
          <cell r="I13">
            <v>2001</v>
          </cell>
        </row>
        <row r="14">
          <cell r="E14" t="str">
            <v>BENIN</v>
          </cell>
          <cell r="I14">
            <v>2002</v>
          </cell>
        </row>
        <row r="15">
          <cell r="E15" t="str">
            <v>BOLIVIA</v>
          </cell>
          <cell r="I15">
            <v>2003</v>
          </cell>
        </row>
        <row r="16">
          <cell r="E16" t="str">
            <v>BOSNIA AND HERZEGOVINA</v>
          </cell>
          <cell r="I16">
            <v>2004</v>
          </cell>
        </row>
        <row r="17">
          <cell r="E17" t="str">
            <v>BRAZIL</v>
          </cell>
          <cell r="I17">
            <v>2005</v>
          </cell>
        </row>
        <row r="18">
          <cell r="E18" t="str">
            <v>BRUNEI DARUSSALAM</v>
          </cell>
          <cell r="I18">
            <v>2006</v>
          </cell>
        </row>
        <row r="19">
          <cell r="E19" t="str">
            <v>BULGARIA</v>
          </cell>
          <cell r="I19">
            <v>2007</v>
          </cell>
        </row>
        <row r="20">
          <cell r="E20" t="str">
            <v>CAMBODJA</v>
          </cell>
          <cell r="I20">
            <v>2008</v>
          </cell>
        </row>
        <row r="21">
          <cell r="E21" t="str">
            <v>CAMEROON</v>
          </cell>
          <cell r="I21">
            <v>2009</v>
          </cell>
        </row>
        <row r="22">
          <cell r="E22" t="str">
            <v>CANADA</v>
          </cell>
          <cell r="I22">
            <v>2010</v>
          </cell>
        </row>
        <row r="23">
          <cell r="E23" t="str">
            <v>CHILE</v>
          </cell>
          <cell r="I23">
            <v>2011</v>
          </cell>
        </row>
        <row r="24">
          <cell r="E24" t="str">
            <v>CHINA</v>
          </cell>
          <cell r="I24">
            <v>2012</v>
          </cell>
        </row>
        <row r="25">
          <cell r="E25" t="str">
            <v>COLOMBIA</v>
          </cell>
          <cell r="I25">
            <v>2013</v>
          </cell>
        </row>
        <row r="26">
          <cell r="E26" t="str">
            <v>CONGO</v>
          </cell>
          <cell r="I26">
            <v>2014</v>
          </cell>
        </row>
        <row r="27">
          <cell r="E27" t="str">
            <v>COSTA RICA</v>
          </cell>
          <cell r="I27">
            <v>2015</v>
          </cell>
        </row>
        <row r="28">
          <cell r="E28" t="str">
            <v>COTE D'IVOIRE</v>
          </cell>
          <cell r="I28">
            <v>2016</v>
          </cell>
        </row>
        <row r="29">
          <cell r="E29" t="str">
            <v>CROATIA</v>
          </cell>
          <cell r="I29">
            <v>2017</v>
          </cell>
        </row>
        <row r="30">
          <cell r="E30" t="str">
            <v>CUBA</v>
          </cell>
          <cell r="I30">
            <v>2018</v>
          </cell>
        </row>
        <row r="31">
          <cell r="E31" t="str">
            <v>CYPRUS</v>
          </cell>
          <cell r="I31">
            <v>2019</v>
          </cell>
        </row>
        <row r="32">
          <cell r="E32" t="str">
            <v>CYPRUS</v>
          </cell>
          <cell r="I32">
            <v>2020</v>
          </cell>
        </row>
        <row r="33">
          <cell r="E33" t="str">
            <v>CZECH REPUBLIC</v>
          </cell>
        </row>
        <row r="34">
          <cell r="E34" t="str">
            <v>DENMARK</v>
          </cell>
        </row>
        <row r="35">
          <cell r="E35" t="str">
            <v>DOMINICAN REPUBLIC</v>
          </cell>
        </row>
        <row r="36">
          <cell r="E36" t="str">
            <v>ECUADOR</v>
          </cell>
        </row>
        <row r="37">
          <cell r="E37" t="str">
            <v>EGYPT</v>
          </cell>
        </row>
        <row r="38">
          <cell r="E38" t="str">
            <v>EL SALVADOR</v>
          </cell>
        </row>
        <row r="39">
          <cell r="E39" t="str">
            <v>ERITREA</v>
          </cell>
        </row>
        <row r="40">
          <cell r="E40" t="str">
            <v>ESTONIA</v>
          </cell>
        </row>
        <row r="41">
          <cell r="E41" t="str">
            <v>ETHIOPIA</v>
          </cell>
        </row>
        <row r="42">
          <cell r="E42" t="str">
            <v>FINLAND</v>
          </cell>
        </row>
        <row r="43">
          <cell r="E43" t="str">
            <v>FRANCE</v>
          </cell>
        </row>
        <row r="44">
          <cell r="E44" t="str">
            <v>GABON</v>
          </cell>
        </row>
        <row r="45">
          <cell r="E45" t="str">
            <v>GEORGIA</v>
          </cell>
        </row>
        <row r="46">
          <cell r="E46" t="str">
            <v>GERMANY</v>
          </cell>
        </row>
        <row r="47">
          <cell r="E47" t="str">
            <v>GHANA</v>
          </cell>
        </row>
        <row r="48">
          <cell r="E48" t="str">
            <v>GIBRALTAR</v>
          </cell>
        </row>
        <row r="49">
          <cell r="E49" t="str">
            <v>GREECE</v>
          </cell>
        </row>
        <row r="50">
          <cell r="E50" t="str">
            <v>GUATEMALA</v>
          </cell>
        </row>
        <row r="51">
          <cell r="E51" t="str">
            <v>HAITI</v>
          </cell>
        </row>
        <row r="52">
          <cell r="E52" t="str">
            <v>HONDURAS</v>
          </cell>
        </row>
        <row r="53">
          <cell r="E53" t="str">
            <v>HUNGARY</v>
          </cell>
        </row>
        <row r="54">
          <cell r="E54" t="str">
            <v>ICELAND</v>
          </cell>
        </row>
        <row r="55">
          <cell r="E55" t="str">
            <v>INDIA</v>
          </cell>
        </row>
        <row r="56">
          <cell r="E56" t="str">
            <v>INDONESIA</v>
          </cell>
        </row>
        <row r="57">
          <cell r="E57" t="str">
            <v>IRAN, ISLAMIC REPUBLIC OF</v>
          </cell>
        </row>
        <row r="58">
          <cell r="E58" t="str">
            <v>IRAQ</v>
          </cell>
        </row>
        <row r="59">
          <cell r="E59" t="str">
            <v>IRELAND</v>
          </cell>
        </row>
        <row r="60">
          <cell r="E60" t="str">
            <v>ISRAEL</v>
          </cell>
        </row>
        <row r="61">
          <cell r="E61" t="str">
            <v>ITALY</v>
          </cell>
        </row>
        <row r="62">
          <cell r="E62" t="str">
            <v>JAMAICA</v>
          </cell>
        </row>
        <row r="63">
          <cell r="E63" t="str">
            <v>JAPAN</v>
          </cell>
        </row>
        <row r="64">
          <cell r="E64" t="str">
            <v>JORDAN</v>
          </cell>
        </row>
        <row r="65">
          <cell r="E65" t="str">
            <v>KAZAKHSTAN</v>
          </cell>
        </row>
        <row r="66">
          <cell r="E66" t="str">
            <v>KENYA</v>
          </cell>
        </row>
        <row r="67">
          <cell r="E67" t="str">
            <v>KUWAIT</v>
          </cell>
        </row>
        <row r="68">
          <cell r="E68" t="str">
            <v>KYRGYZSTAN</v>
          </cell>
        </row>
        <row r="69">
          <cell r="E69" t="str">
            <v>LAOS</v>
          </cell>
        </row>
        <row r="70">
          <cell r="E70" t="str">
            <v>LATVIA</v>
          </cell>
        </row>
        <row r="71">
          <cell r="E71" t="str">
            <v>LEBANON</v>
          </cell>
        </row>
        <row r="72">
          <cell r="E72" t="str">
            <v>LIBYAN ARAB JAMAHIRIYA</v>
          </cell>
        </row>
        <row r="73">
          <cell r="E73" t="str">
            <v>LITHUANIA</v>
          </cell>
        </row>
        <row r="74">
          <cell r="E74" t="str">
            <v>LUXEMBOURG</v>
          </cell>
        </row>
        <row r="75">
          <cell r="E75" t="str">
            <v>MACEDONIA, THE FORMER YUGOSLAV REPUBLIC OF</v>
          </cell>
        </row>
        <row r="76">
          <cell r="E76" t="str">
            <v>MADAGASCAR</v>
          </cell>
        </row>
        <row r="77">
          <cell r="E77" t="str">
            <v>MALAYSIA</v>
          </cell>
        </row>
        <row r="78">
          <cell r="E78" t="str">
            <v>MALTA</v>
          </cell>
        </row>
        <row r="79">
          <cell r="E79" t="str">
            <v>MEXICO</v>
          </cell>
        </row>
        <row r="80">
          <cell r="E80" t="str">
            <v>MOROCCO</v>
          </cell>
        </row>
        <row r="81">
          <cell r="E81" t="str">
            <v>MOZAMBIQUE</v>
          </cell>
        </row>
        <row r="82">
          <cell r="E82" t="str">
            <v>MYANMAR</v>
          </cell>
        </row>
        <row r="83">
          <cell r="E83" t="str">
            <v>NAMIBIA</v>
          </cell>
        </row>
        <row r="84">
          <cell r="E84" t="str">
            <v>NEPAL</v>
          </cell>
        </row>
        <row r="85">
          <cell r="E85" t="str">
            <v>NETHERLANDS</v>
          </cell>
        </row>
        <row r="86">
          <cell r="E86" t="str">
            <v>NETHERLANDS ANTILLES</v>
          </cell>
        </row>
        <row r="87">
          <cell r="E87" t="str">
            <v>NEW ZEALAND</v>
          </cell>
        </row>
        <row r="88">
          <cell r="E88" t="str">
            <v>NICARAGUA</v>
          </cell>
        </row>
        <row r="89">
          <cell r="E89" t="str">
            <v>NIGERIA</v>
          </cell>
        </row>
        <row r="90">
          <cell r="E90" t="str">
            <v>NORWAY</v>
          </cell>
        </row>
        <row r="91">
          <cell r="E91" t="str">
            <v>OMAN</v>
          </cell>
        </row>
        <row r="92">
          <cell r="E92" t="str">
            <v>PARAGUAY</v>
          </cell>
        </row>
        <row r="93">
          <cell r="E93" t="str">
            <v>PHILIPPINES</v>
          </cell>
        </row>
        <row r="94">
          <cell r="E94" t="str">
            <v>POLAND</v>
          </cell>
        </row>
        <row r="95">
          <cell r="E95" t="str">
            <v>PORTUGAL</v>
          </cell>
        </row>
        <row r="96">
          <cell r="E96" t="str">
            <v>ROMANIA</v>
          </cell>
        </row>
        <row r="97">
          <cell r="E97" t="str">
            <v>RUSSIAN FEDERATION</v>
          </cell>
        </row>
        <row r="98">
          <cell r="E98" t="str">
            <v>RUSSIAN FEDERATION</v>
          </cell>
        </row>
        <row r="99">
          <cell r="E99" t="str">
            <v>SAOUDI ARABIA</v>
          </cell>
        </row>
        <row r="100">
          <cell r="E100" t="str">
            <v>SERBIA</v>
          </cell>
        </row>
        <row r="101">
          <cell r="E101" t="str">
            <v>SINGAPORE</v>
          </cell>
        </row>
        <row r="102">
          <cell r="E102" t="str">
            <v>SLOVAKIA</v>
          </cell>
        </row>
        <row r="103">
          <cell r="E103" t="str">
            <v>SLOVENIA</v>
          </cell>
        </row>
        <row r="104">
          <cell r="E104" t="str">
            <v>SOUTH AFRICA</v>
          </cell>
        </row>
        <row r="105">
          <cell r="E105" t="str">
            <v>SPAIN</v>
          </cell>
        </row>
        <row r="106">
          <cell r="E106" t="str">
            <v>SRI LANKA</v>
          </cell>
        </row>
        <row r="107">
          <cell r="E107" t="str">
            <v>SWEDEN</v>
          </cell>
        </row>
        <row r="108">
          <cell r="E108" t="str">
            <v>SWITZERLAND</v>
          </cell>
        </row>
        <row r="109">
          <cell r="E109" t="str">
            <v>THAILAND</v>
          </cell>
        </row>
        <row r="110">
          <cell r="E110" t="str">
            <v>TUNESIA</v>
          </cell>
        </row>
        <row r="111">
          <cell r="E111" t="str">
            <v>TURKEY</v>
          </cell>
        </row>
        <row r="112">
          <cell r="E112" t="str">
            <v>UKRAINE</v>
          </cell>
        </row>
        <row r="113">
          <cell r="E113" t="str">
            <v>UNITED KINGDOM</v>
          </cell>
        </row>
        <row r="114">
          <cell r="E114" t="str">
            <v>UNITED STATES OF AMERICA</v>
          </cell>
        </row>
        <row r="115">
          <cell r="E115" t="str">
            <v>URUGUAY</v>
          </cell>
        </row>
        <row r="116">
          <cell r="E116" t="str">
            <v>UZBEKISTAN</v>
          </cell>
        </row>
        <row r="117">
          <cell r="E117" t="str">
            <v>VENZUELA</v>
          </cell>
        </row>
        <row r="118">
          <cell r="E118" t="str">
            <v>VIETNAM</v>
          </cell>
        </row>
        <row r="119">
          <cell r="E119" t="str">
            <v>OTHER AFRICA XA</v>
          </cell>
        </row>
        <row r="120">
          <cell r="E120" t="str">
            <v>OTHER ASIA XS</v>
          </cell>
        </row>
        <row r="121">
          <cell r="E121" t="str">
            <v>OTHER AMERICA XL</v>
          </cell>
        </row>
        <row r="122">
          <cell r="E122" t="str">
            <v>OTHER EUROPE XE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mments"/>
      <sheetName val="Plant"/>
      <sheetName val="Company"/>
      <sheetName val="WSE Cons"/>
      <sheetName val="Belgium"/>
      <sheetName val="France"/>
      <sheetName val="Germany"/>
      <sheetName val="Italy"/>
      <sheetName val="Netherlands"/>
      <sheetName val="Spain"/>
      <sheetName val="Validation"/>
      <sheetName val="ControlPlant"/>
      <sheetName val="Fuel CO2 Factors"/>
      <sheetName val="UK"/>
      <sheetName val="A"/>
      <sheetName val="BE - Antoing"/>
      <sheetName val="BE - Gent"/>
      <sheetName val="BE - Gent Espabel"/>
      <sheetName val="BE - Harmignies (closed)"/>
      <sheetName val="BE - Lixhe"/>
      <sheetName val="BE - Mons (closed)"/>
      <sheetName val="B"/>
      <sheetName val="FR - Airvault "/>
      <sheetName val="FR - Angoume (closed)"/>
      <sheetName val="FR - Barlin (closed)"/>
      <sheetName val="FR - Beaucaire"/>
      <sheetName val="FR - Beffes"/>
      <sheetName val="FR - Boucau (closed)"/>
      <sheetName val="FR - Bussac"/>
      <sheetName val="FR - Cantin (closed)"/>
      <sheetName val="FR - Couvrot"/>
      <sheetName val="FR - Cruas White"/>
      <sheetName val="FR - Espiet (closed)"/>
      <sheetName val="FR - Gargenville"/>
      <sheetName val="FR - Guervilliers (closed)"/>
      <sheetName val="FR - Ranville"/>
      <sheetName val="FR - Rombas"/>
      <sheetName val="FR - Villiers au Bouin"/>
      <sheetName val="C"/>
      <sheetName val="DE - Ahlen (closed)"/>
      <sheetName val="DE - Burglengenfeld"/>
      <sheetName val="DE - Ennigerloh Cement"/>
      <sheetName val="DE - Ennigerloh (Geotechnic)"/>
      <sheetName val="DE - Geseke"/>
      <sheetName val="DE - Hannover"/>
      <sheetName val="DE - Kiefersfelden (closed)"/>
      <sheetName val="DE - Konigs Wuesterhausen"/>
      <sheetName val="DE - Leimen"/>
      <sheetName val="DE - Lengfurt"/>
      <sheetName val="DE - Mainz"/>
      <sheetName val="DE - Paderborn"/>
      <sheetName val="DE - Schelklingen"/>
      <sheetName val="DE - Wetzlar (closed)"/>
      <sheetName val="D"/>
      <sheetName val="IT - Albino (closed)"/>
      <sheetName val="IT - Broni (closed)"/>
      <sheetName val="IT - Cagnano Amiterno"/>
      <sheetName val="IT - Calusco d Adda"/>
      <sheetName val="IT - Carrara (closed)"/>
      <sheetName val="IT - Casale (closed)"/>
      <sheetName val="IT - Castrovilari"/>
      <sheetName val="IT - Catania (closed)"/>
      <sheetName val="IT - Catanzaro (closed)"/>
      <sheetName val="IT - Civitavecchia (closed)"/>
      <sheetName val="IT - Colleferro"/>
      <sheetName val="IT - Genova (closed)"/>
      <sheetName val="IT - Guardiaregia"/>
      <sheetName val="IT - Isola delle Femmine"/>
      <sheetName val="IT - Matera"/>
      <sheetName val="IT - Modugno (closed)"/>
      <sheetName val="IT - Monopoli (closed)"/>
      <sheetName val="IT - Monselice (closed)"/>
      <sheetName val="IT - Montalto (closed)"/>
      <sheetName val="IT - Novi Ligure"/>
      <sheetName val="IT - Porto Empedolce (closed)"/>
      <sheetName val="IT - Ravenna"/>
      <sheetName val="IT - Rezzato Grey"/>
      <sheetName val="IT - Rezzato White"/>
      <sheetName val="IT - Salerno"/>
      <sheetName val="IT - Samatzai"/>
      <sheetName val="IT - Sarche di Calavino"/>
      <sheetName val="IT - Savignano (closed)"/>
      <sheetName val="IT - Scafa (closed)"/>
      <sheetName val="IT - Scala di Giocca (closed)"/>
      <sheetName val="IT - Schio (closed)"/>
      <sheetName val="IT - Senigallia (closed)"/>
      <sheetName val="IT - Taranto (closed)"/>
      <sheetName val="IT - Tavernola"/>
      <sheetName val="IT - Trento (closed)"/>
      <sheetName val="IT - Trieste(leased)"/>
      <sheetName val="IT - Vibo Valentia (closed)"/>
      <sheetName val="IT - Villafranca (closed)"/>
      <sheetName val="IT - Vittorio Veneto (closed)"/>
      <sheetName val="E"/>
      <sheetName val="NL - IJmuiden"/>
      <sheetName val="NL - Maastricht (closed)"/>
      <sheetName val="NL - Rotterdam"/>
      <sheetName val="F"/>
      <sheetName val="SP - Anorga"/>
      <sheetName val="SP - Arrigorriaga"/>
      <sheetName val="SP - Malaga"/>
      <sheetName val="G"/>
      <sheetName val="UK - Ketton"/>
      <sheetName val="UK - Padeswood"/>
      <sheetName val="UK - Pitstone (closed)"/>
      <sheetName val="UK - Llanwern (closed)"/>
      <sheetName val="UK - Port Talbot"/>
      <sheetName val="UK - Purfleet"/>
      <sheetName val="UK - Ribblesdale"/>
      <sheetName val="UK - Teeside"/>
      <sheetName val="H"/>
      <sheetName val="Plant_new"/>
      <sheetName val="ControlRangesPlant"/>
      <sheetName val="ControlRangesGrCent"/>
      <sheetName val="InputLines"/>
      <sheetName val="KilnControlRanges"/>
      <sheetName val="GrCentControlRanges"/>
      <sheetName val="Def"/>
      <sheetName val="Plant_Template_ba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D7">
            <v>96</v>
          </cell>
        </row>
        <row r="8">
          <cell r="E8">
            <v>92.8</v>
          </cell>
        </row>
        <row r="9">
          <cell r="D9">
            <v>77.400000000000006</v>
          </cell>
        </row>
        <row r="10">
          <cell r="D10">
            <v>74.099999999999994</v>
          </cell>
        </row>
        <row r="11">
          <cell r="D11">
            <v>56.1</v>
          </cell>
        </row>
        <row r="12">
          <cell r="D12">
            <v>107</v>
          </cell>
        </row>
        <row r="13">
          <cell r="D13">
            <v>101</v>
          </cell>
        </row>
        <row r="14">
          <cell r="D14">
            <v>69.3</v>
          </cell>
        </row>
        <row r="16">
          <cell r="E16">
            <v>74</v>
          </cell>
        </row>
        <row r="17">
          <cell r="E17">
            <v>85</v>
          </cell>
          <cell r="F17">
            <v>0.27</v>
          </cell>
        </row>
        <row r="18">
          <cell r="E18">
            <v>75</v>
          </cell>
        </row>
        <row r="19">
          <cell r="E19">
            <v>74</v>
          </cell>
        </row>
        <row r="20">
          <cell r="E20">
            <v>75</v>
          </cell>
        </row>
        <row r="21">
          <cell r="E21">
            <v>83</v>
          </cell>
        </row>
        <row r="22">
          <cell r="E22">
            <v>80</v>
          </cell>
        </row>
        <row r="24">
          <cell r="E24">
            <v>110</v>
          </cell>
        </row>
        <row r="25">
          <cell r="E25">
            <v>110</v>
          </cell>
        </row>
        <row r="26">
          <cell r="E26">
            <v>110</v>
          </cell>
        </row>
        <row r="27">
          <cell r="E27">
            <v>89</v>
          </cell>
        </row>
        <row r="28">
          <cell r="E28">
            <v>89</v>
          </cell>
        </row>
        <row r="29">
          <cell r="E29">
            <v>89</v>
          </cell>
        </row>
        <row r="30">
          <cell r="E30">
            <v>110</v>
          </cell>
        </row>
        <row r="31">
          <cell r="E31">
            <v>110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1">
          <cell r="A1" t="str">
            <v>Kiln_Type</v>
          </cell>
          <cell r="B1" t="str">
            <v>Capacity</v>
          </cell>
          <cell r="C1" t="str">
            <v>Plant_Type</v>
          </cell>
          <cell r="D1" t="str">
            <v>Steps</v>
          </cell>
        </row>
        <row r="2">
          <cell r="A2" t="str">
            <v>DRY WITHOUT PREHEATER (LONG DRY KILN)</v>
          </cell>
          <cell r="B2" t="str">
            <v>0 &lt; X &lt; 500</v>
          </cell>
          <cell r="C2" t="str">
            <v>GREY CEMENT</v>
          </cell>
          <cell r="D2" t="str">
            <v>yes</v>
          </cell>
          <cell r="E2" t="str">
            <v>ALBANIA</v>
          </cell>
          <cell r="F2" t="str">
            <v>AFRICA</v>
          </cell>
          <cell r="G2" t="str">
            <v>NO ASSURANCE</v>
          </cell>
          <cell r="H2" t="str">
            <v>Annex 1</v>
          </cell>
          <cell r="I2">
            <v>1990</v>
          </cell>
          <cell r="K2" t="str">
            <v>A1</v>
          </cell>
        </row>
        <row r="3">
          <cell r="A3" t="str">
            <v>DRY WITH PREHEATER WITHOUT PRECALCINER</v>
          </cell>
          <cell r="B3" t="str">
            <v>500 &lt; X &lt; 2000</v>
          </cell>
          <cell r="C3" t="str">
            <v>WHITE CEMENT</v>
          </cell>
          <cell r="D3" t="str">
            <v>no</v>
          </cell>
          <cell r="E3" t="str">
            <v>ALGERIA</v>
          </cell>
          <cell r="F3" t="str">
            <v>AMERICA</v>
          </cell>
          <cell r="G3" t="str">
            <v>REASONABLE ASSURANCE</v>
          </cell>
          <cell r="H3" t="str">
            <v>non-Annex 1</v>
          </cell>
          <cell r="I3">
            <v>1991</v>
          </cell>
          <cell r="K3" t="str">
            <v>A2</v>
          </cell>
        </row>
        <row r="4">
          <cell r="A4" t="str">
            <v>DRY WITH PREHEATER AND PRECALCINER</v>
          </cell>
          <cell r="B4" t="str">
            <v>2000 &lt; X &lt; 5000</v>
          </cell>
          <cell r="C4" t="str">
            <v>GRINDING CENTER</v>
          </cell>
          <cell r="D4" t="str">
            <v>n.a.</v>
          </cell>
          <cell r="E4" t="str">
            <v>ANGOLA</v>
          </cell>
          <cell r="F4" t="str">
            <v>ASIA</v>
          </cell>
          <cell r="G4" t="str">
            <v>MODERATE ASSURANCE</v>
          </cell>
          <cell r="I4">
            <v>1992</v>
          </cell>
          <cell r="K4" t="str">
            <v>B1</v>
          </cell>
        </row>
        <row r="5">
          <cell r="A5" t="str">
            <v>MIXED KILN TYPE</v>
          </cell>
          <cell r="B5" t="str">
            <v>5000 &lt; X &lt; 8000</v>
          </cell>
          <cell r="C5" t="str">
            <v>OTHER PLANT</v>
          </cell>
          <cell r="E5" t="str">
            <v>ARGENTINA</v>
          </cell>
          <cell r="F5" t="str">
            <v>EUROPE</v>
          </cell>
          <cell r="I5">
            <v>1993</v>
          </cell>
          <cell r="K5" t="str">
            <v>B2</v>
          </cell>
        </row>
        <row r="6">
          <cell r="A6" t="str">
            <v>SEMI-WET/SEMI DRY</v>
          </cell>
          <cell r="B6" t="str">
            <v>X &gt; 8000</v>
          </cell>
          <cell r="C6" t="str">
            <v>NOT IN USE</v>
          </cell>
          <cell r="E6" t="str">
            <v>ARMENIA</v>
          </cell>
          <cell r="F6" t="str">
            <v>NORTH AMERICA</v>
          </cell>
          <cell r="I6">
            <v>1994</v>
          </cell>
        </row>
        <row r="7">
          <cell r="A7" t="str">
            <v>SHAFT KILN</v>
          </cell>
          <cell r="E7" t="str">
            <v>AUSTRALIA</v>
          </cell>
          <cell r="F7" t="str">
            <v>OCEANIA</v>
          </cell>
          <cell r="I7">
            <v>1995</v>
          </cell>
        </row>
        <row r="8">
          <cell r="A8" t="str">
            <v>WET</v>
          </cell>
          <cell r="E8" t="str">
            <v>AUSTRIA</v>
          </cell>
          <cell r="I8">
            <v>1996</v>
          </cell>
        </row>
        <row r="9">
          <cell r="A9" t="str">
            <v>N/A</v>
          </cell>
          <cell r="E9" t="str">
            <v>AZERBAIJAN</v>
          </cell>
          <cell r="I9">
            <v>1997</v>
          </cell>
        </row>
        <row r="10">
          <cell r="E10" t="str">
            <v>BAHRAIN</v>
          </cell>
          <cell r="I10">
            <v>1998</v>
          </cell>
        </row>
        <row r="11">
          <cell r="E11" t="str">
            <v>BANGLADESH</v>
          </cell>
          <cell r="I11">
            <v>1999</v>
          </cell>
        </row>
        <row r="12">
          <cell r="E12" t="str">
            <v>BELARUS</v>
          </cell>
          <cell r="I12">
            <v>2000</v>
          </cell>
        </row>
        <row r="13">
          <cell r="E13" t="str">
            <v>BELGIUM</v>
          </cell>
          <cell r="I13">
            <v>2001</v>
          </cell>
        </row>
        <row r="14">
          <cell r="E14" t="str">
            <v>BENIN</v>
          </cell>
          <cell r="I14">
            <v>2002</v>
          </cell>
        </row>
        <row r="15">
          <cell r="E15" t="str">
            <v>BOLIVIA</v>
          </cell>
          <cell r="I15">
            <v>2003</v>
          </cell>
        </row>
        <row r="16">
          <cell r="E16" t="str">
            <v>BOSNIA AND HERZEGOVINA</v>
          </cell>
          <cell r="I16">
            <v>2004</v>
          </cell>
        </row>
        <row r="17">
          <cell r="E17" t="str">
            <v>BRAZIL</v>
          </cell>
          <cell r="I17">
            <v>2005</v>
          </cell>
        </row>
        <row r="18">
          <cell r="E18" t="str">
            <v>BRUNEI DARUSSALAM</v>
          </cell>
          <cell r="I18">
            <v>2006</v>
          </cell>
        </row>
        <row r="19">
          <cell r="E19" t="str">
            <v>BULGARIA</v>
          </cell>
          <cell r="I19">
            <v>2007</v>
          </cell>
        </row>
        <row r="20">
          <cell r="E20" t="str">
            <v>CAMBODJA</v>
          </cell>
          <cell r="I20">
            <v>2008</v>
          </cell>
        </row>
        <row r="21">
          <cell r="E21" t="str">
            <v>CAMEROON</v>
          </cell>
          <cell r="I21">
            <v>2009</v>
          </cell>
        </row>
        <row r="22">
          <cell r="E22" t="str">
            <v>CANADA</v>
          </cell>
          <cell r="I22">
            <v>2010</v>
          </cell>
        </row>
        <row r="23">
          <cell r="E23" t="str">
            <v>CHILE</v>
          </cell>
          <cell r="I23">
            <v>2011</v>
          </cell>
        </row>
        <row r="24">
          <cell r="E24" t="str">
            <v>CHINA</v>
          </cell>
          <cell r="I24">
            <v>2012</v>
          </cell>
        </row>
        <row r="25">
          <cell r="E25" t="str">
            <v>COLOMBIA</v>
          </cell>
          <cell r="I25">
            <v>2013</v>
          </cell>
        </row>
        <row r="26">
          <cell r="E26" t="str">
            <v>CONGO</v>
          </cell>
          <cell r="I26">
            <v>2014</v>
          </cell>
        </row>
        <row r="27">
          <cell r="E27" t="str">
            <v>COSTA RICA</v>
          </cell>
          <cell r="I27">
            <v>2015</v>
          </cell>
        </row>
        <row r="28">
          <cell r="E28" t="str">
            <v>COTE D'IVOIRE</v>
          </cell>
          <cell r="I28">
            <v>2016</v>
          </cell>
        </row>
        <row r="29">
          <cell r="E29" t="str">
            <v>CROATIA</v>
          </cell>
          <cell r="I29">
            <v>2017</v>
          </cell>
        </row>
        <row r="30">
          <cell r="E30" t="str">
            <v>CUBA</v>
          </cell>
          <cell r="I30">
            <v>2018</v>
          </cell>
        </row>
        <row r="31">
          <cell r="E31" t="str">
            <v>CYPRUS</v>
          </cell>
          <cell r="I31">
            <v>2019</v>
          </cell>
        </row>
        <row r="32">
          <cell r="E32" t="str">
            <v>CZECH REPUBLIC</v>
          </cell>
          <cell r="I32">
            <v>2020</v>
          </cell>
        </row>
        <row r="33">
          <cell r="E33" t="str">
            <v>DENMARK</v>
          </cell>
        </row>
        <row r="34">
          <cell r="E34" t="str">
            <v>DOMINICAN REPUBLIC</v>
          </cell>
        </row>
        <row r="35">
          <cell r="E35" t="str">
            <v>ECUADOR</v>
          </cell>
        </row>
        <row r="36">
          <cell r="E36" t="str">
            <v>EGYPT</v>
          </cell>
        </row>
        <row r="37">
          <cell r="E37" t="str">
            <v>EL SALVADOR</v>
          </cell>
        </row>
        <row r="38">
          <cell r="E38" t="str">
            <v>ERITREA</v>
          </cell>
        </row>
        <row r="39">
          <cell r="E39" t="str">
            <v>ESTONIA</v>
          </cell>
        </row>
        <row r="40">
          <cell r="E40" t="str">
            <v>ETHIOPIA</v>
          </cell>
        </row>
        <row r="41">
          <cell r="E41" t="str">
            <v>FINLAND</v>
          </cell>
        </row>
        <row r="42">
          <cell r="E42" t="str">
            <v>FRANCE</v>
          </cell>
        </row>
        <row r="43">
          <cell r="E43" t="str">
            <v>GABON</v>
          </cell>
        </row>
        <row r="44">
          <cell r="E44" t="str">
            <v>GEORGIA</v>
          </cell>
        </row>
        <row r="45">
          <cell r="E45" t="str">
            <v>GERMANY</v>
          </cell>
        </row>
        <row r="46">
          <cell r="E46" t="str">
            <v>GHANA</v>
          </cell>
        </row>
        <row r="47">
          <cell r="E47" t="str">
            <v>GIBRALTAR</v>
          </cell>
        </row>
        <row r="48">
          <cell r="E48" t="str">
            <v>GREECE</v>
          </cell>
        </row>
        <row r="49">
          <cell r="E49" t="str">
            <v>GUATEMALA</v>
          </cell>
        </row>
        <row r="50">
          <cell r="E50" t="str">
            <v>HAITI</v>
          </cell>
        </row>
        <row r="51">
          <cell r="E51" t="str">
            <v>HONDURAS</v>
          </cell>
        </row>
        <row r="52">
          <cell r="E52" t="str">
            <v>HUNGARY</v>
          </cell>
        </row>
        <row r="53">
          <cell r="E53" t="str">
            <v>ICELAND</v>
          </cell>
        </row>
        <row r="54">
          <cell r="E54" t="str">
            <v>INDIA</v>
          </cell>
        </row>
        <row r="55">
          <cell r="E55" t="str">
            <v>INDONESIA</v>
          </cell>
        </row>
        <row r="56">
          <cell r="E56" t="str">
            <v>IRAN, ISLAMIC REPUBLIC OF</v>
          </cell>
        </row>
        <row r="57">
          <cell r="E57" t="str">
            <v>IRAQ</v>
          </cell>
        </row>
        <row r="58">
          <cell r="E58" t="str">
            <v>IRELAND</v>
          </cell>
        </row>
        <row r="59">
          <cell r="E59" t="str">
            <v>ISRAEL</v>
          </cell>
        </row>
        <row r="60">
          <cell r="E60" t="str">
            <v>ITALY</v>
          </cell>
        </row>
        <row r="61">
          <cell r="E61" t="str">
            <v>JAMAICA</v>
          </cell>
        </row>
        <row r="62">
          <cell r="E62" t="str">
            <v>JAPAN</v>
          </cell>
        </row>
        <row r="63">
          <cell r="E63" t="str">
            <v>JORDAN</v>
          </cell>
        </row>
        <row r="64">
          <cell r="E64" t="str">
            <v>KAZAKHSTAN</v>
          </cell>
        </row>
        <row r="65">
          <cell r="E65" t="str">
            <v>KENYA</v>
          </cell>
        </row>
        <row r="66">
          <cell r="E66" t="str">
            <v>KUWAIT</v>
          </cell>
        </row>
        <row r="67">
          <cell r="E67" t="str">
            <v>KYRGYZSTAN</v>
          </cell>
        </row>
        <row r="68">
          <cell r="E68" t="str">
            <v>LAOS</v>
          </cell>
        </row>
        <row r="69">
          <cell r="E69" t="str">
            <v>LATVIA</v>
          </cell>
        </row>
        <row r="70">
          <cell r="E70" t="str">
            <v>LEBANON</v>
          </cell>
        </row>
        <row r="71">
          <cell r="E71" t="str">
            <v>LIBYAN ARAB JAMAHIRIYA</v>
          </cell>
        </row>
        <row r="72">
          <cell r="E72" t="str">
            <v>LITHUANIA</v>
          </cell>
        </row>
        <row r="73">
          <cell r="E73" t="str">
            <v>LUXEMBOURG</v>
          </cell>
        </row>
        <row r="74">
          <cell r="E74" t="str">
            <v>MACEDONIA, THE FORMER YUGOSLAV REPUBLIC OF</v>
          </cell>
        </row>
        <row r="75">
          <cell r="E75" t="str">
            <v>MADAGASCAR</v>
          </cell>
        </row>
        <row r="76">
          <cell r="E76" t="str">
            <v>MALAYSIA</v>
          </cell>
        </row>
        <row r="77">
          <cell r="E77" t="str">
            <v>MALTA</v>
          </cell>
        </row>
        <row r="78">
          <cell r="E78" t="str">
            <v>MEXICO</v>
          </cell>
        </row>
        <row r="79">
          <cell r="E79" t="str">
            <v>MOROCCO</v>
          </cell>
        </row>
        <row r="80">
          <cell r="E80" t="str">
            <v>MOZAMBIQUE</v>
          </cell>
        </row>
        <row r="81">
          <cell r="E81" t="str">
            <v>MYANMAR</v>
          </cell>
        </row>
        <row r="82">
          <cell r="E82" t="str">
            <v>NAMIBIA</v>
          </cell>
        </row>
        <row r="83">
          <cell r="E83" t="str">
            <v>NEPAL</v>
          </cell>
        </row>
        <row r="84">
          <cell r="E84" t="str">
            <v>NETHERLANDS</v>
          </cell>
        </row>
        <row r="85">
          <cell r="E85" t="str">
            <v>NETHERLANDS ANTILLES</v>
          </cell>
        </row>
        <row r="86">
          <cell r="E86" t="str">
            <v>NEW ZEALAND</v>
          </cell>
        </row>
        <row r="87">
          <cell r="E87" t="str">
            <v>NICARAGUA</v>
          </cell>
        </row>
        <row r="88">
          <cell r="E88" t="str">
            <v>NIGERIA</v>
          </cell>
        </row>
        <row r="89">
          <cell r="E89" t="str">
            <v>NORWAY</v>
          </cell>
        </row>
        <row r="90">
          <cell r="E90" t="str">
            <v>OMAN</v>
          </cell>
        </row>
        <row r="91">
          <cell r="E91" t="str">
            <v>PARAGUAY</v>
          </cell>
        </row>
        <row r="92">
          <cell r="E92" t="str">
            <v>PHILIPPINES</v>
          </cell>
        </row>
        <row r="93">
          <cell r="E93" t="str">
            <v>POLAND</v>
          </cell>
        </row>
        <row r="94">
          <cell r="E94" t="str">
            <v>PORTUGAL</v>
          </cell>
        </row>
        <row r="95">
          <cell r="E95" t="str">
            <v>ROMANIA</v>
          </cell>
        </row>
        <row r="96">
          <cell r="E96" t="str">
            <v>RUSSIAN FEDERATION</v>
          </cell>
        </row>
        <row r="97">
          <cell r="E97" t="str">
            <v>SAOUDI ARABIA</v>
          </cell>
        </row>
        <row r="98">
          <cell r="E98" t="str">
            <v>SERBIA</v>
          </cell>
        </row>
        <row r="99">
          <cell r="E99" t="str">
            <v>SINGAPORE</v>
          </cell>
        </row>
        <row r="100">
          <cell r="E100" t="str">
            <v>SLOVAKIA</v>
          </cell>
        </row>
        <row r="101">
          <cell r="E101" t="str">
            <v>SLOVENIA</v>
          </cell>
        </row>
        <row r="102">
          <cell r="E102" t="str">
            <v>SOUTH AFRICA</v>
          </cell>
        </row>
        <row r="103">
          <cell r="E103" t="str">
            <v>SPAIN</v>
          </cell>
        </row>
        <row r="104">
          <cell r="E104" t="str">
            <v>SRI LANKA</v>
          </cell>
        </row>
        <row r="105">
          <cell r="E105" t="str">
            <v>SWEDEN</v>
          </cell>
        </row>
        <row r="106">
          <cell r="E106" t="str">
            <v>SWITZERLAND</v>
          </cell>
        </row>
        <row r="107">
          <cell r="E107" t="str">
            <v>THAILAND</v>
          </cell>
        </row>
        <row r="108">
          <cell r="E108" t="str">
            <v>TUNESIA</v>
          </cell>
        </row>
        <row r="109">
          <cell r="E109" t="str">
            <v>TURKEY</v>
          </cell>
        </row>
        <row r="110">
          <cell r="E110" t="str">
            <v>UKRAINE</v>
          </cell>
        </row>
        <row r="111">
          <cell r="E111" t="str">
            <v>UNITED KINGDOM</v>
          </cell>
        </row>
        <row r="112">
          <cell r="E112" t="str">
            <v>UNITED STATES OF AMERICA</v>
          </cell>
        </row>
        <row r="113">
          <cell r="E113" t="str">
            <v>URUGUAY</v>
          </cell>
        </row>
        <row r="114">
          <cell r="E114" t="str">
            <v>UZBEKISTAN</v>
          </cell>
        </row>
        <row r="115">
          <cell r="E115" t="str">
            <v>VENZUELA</v>
          </cell>
        </row>
        <row r="116">
          <cell r="E116" t="str">
            <v>VIETNAM</v>
          </cell>
        </row>
        <row r="117">
          <cell r="E117" t="str">
            <v>OTHER AFRICA XA</v>
          </cell>
        </row>
        <row r="118">
          <cell r="E118" t="str">
            <v>OTHER ASIA XS</v>
          </cell>
        </row>
        <row r="119">
          <cell r="E119" t="str">
            <v>OTHER AMERICA XL</v>
          </cell>
        </row>
        <row r="120">
          <cell r="E120" t="str">
            <v>OTHER EUROPE XE</v>
          </cell>
        </row>
      </sheetData>
      <sheetData sheetId="1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Blank plant"/>
      <sheetName val="Cal Blank plant"/>
      <sheetName val="Comments"/>
      <sheetName val="Fuel CO2 Factors"/>
      <sheetName val="CECA 100%"/>
      <sheetName val="CECA cons"/>
      <sheetName val="Europe East 100%"/>
      <sheetName val="Europe East cons"/>
      <sheetName val="Russia-Ukraine"/>
      <sheetName val="Central Asia"/>
      <sheetName val="X"/>
      <sheetName val="Bosnia at 100%"/>
      <sheetName val="Hungary at 100%"/>
      <sheetName val="Y"/>
      <sheetName val="Czech Republic"/>
      <sheetName val="Georgia"/>
      <sheetName val="Kazakhstan"/>
      <sheetName val="Poland"/>
      <sheetName val="Romania"/>
      <sheetName val="Russia"/>
      <sheetName val="Ukraine"/>
      <sheetName val="Z"/>
      <sheetName val="Germany"/>
      <sheetName val="A"/>
      <sheetName val="Ahlen (closed)"/>
      <sheetName val="Burglengenfeld"/>
      <sheetName val="Ennigerloh"/>
      <sheetName val="Geseke"/>
      <sheetName val="Hannover"/>
      <sheetName val="Kiefersfelden (closed)"/>
      <sheetName val="Leimen"/>
      <sheetName val="Lengfurt"/>
      <sheetName val="Paderborn"/>
      <sheetName val="Schelklingen"/>
      <sheetName val="Wetzlar (closed)"/>
      <sheetName val="B"/>
      <sheetName val="Ennigerloh sud"/>
      <sheetName val="Konigs Wuesterhausen"/>
      <sheetName val="Weisenau"/>
      <sheetName val="C"/>
      <sheetName val="Kakanj"/>
      <sheetName val="D"/>
      <sheetName val="Malomerice (closed)"/>
      <sheetName val="Kraluv Dvur (closed)"/>
      <sheetName val="Mokra"/>
      <sheetName val="Radotin"/>
      <sheetName val="E"/>
      <sheetName val="Kartuli"/>
      <sheetName val="Kaspi"/>
      <sheetName val="Rustavi"/>
      <sheetName val="F"/>
      <sheetName val="Beremend"/>
      <sheetName val="Vac"/>
      <sheetName val="G"/>
      <sheetName val="Bukhtarma"/>
      <sheetName val="H"/>
      <sheetName val="Gorazdze"/>
      <sheetName val="Groszowice (closed)"/>
      <sheetName val="Strzelce Opolskie (closed)"/>
      <sheetName val="Wiek (closed)"/>
      <sheetName val="I"/>
      <sheetName val="EkoCem"/>
      <sheetName val="J"/>
      <sheetName val="Bicaz"/>
      <sheetName val="Deva"/>
      <sheetName val="Fieni"/>
      <sheetName val="K"/>
      <sheetName val="Cesla"/>
      <sheetName val="Sterlitamak"/>
      <sheetName val="Tula"/>
      <sheetName val="L"/>
      <sheetName val="Dnieprodzherzhinsk"/>
      <sheetName val="Doncement"/>
      <sheetName val="Krivyi Rih"/>
      <sheetName val="M"/>
      <sheetName val="Yenakievo"/>
      <sheetName val="N"/>
      <sheetName val="Cal Beremend"/>
      <sheetName val="Cal Bicaz"/>
      <sheetName val="Cal Bukhtarma"/>
      <sheetName val="Cal Burglengenfeld"/>
      <sheetName val="Cal Cesla"/>
      <sheetName val="Cal Deva"/>
      <sheetName val="Cal Doncement"/>
      <sheetName val="Cal Dniepro"/>
      <sheetName val="Cal Ennigerloh"/>
      <sheetName val="Cal Fieni"/>
      <sheetName val="Cal Geseke"/>
      <sheetName val="Cal Gorazdze"/>
      <sheetName val="Cal Hannover"/>
      <sheetName val="Cal Kakanj"/>
      <sheetName val="Cal Kartuli"/>
      <sheetName val="Cal Kaspi"/>
      <sheetName val="Cal Kraluv Dvur (closed)"/>
      <sheetName val="Cal Krivyi Rih"/>
      <sheetName val="Cal Leimen"/>
      <sheetName val="Cal Lengfurt"/>
      <sheetName val="Cal Mokra"/>
      <sheetName val="Cal Paderborn"/>
      <sheetName val="Cal Radotin"/>
      <sheetName val="Cal Rustavi"/>
      <sheetName val="Cal Schelklingen"/>
      <sheetName val="Cal Sterlitamak"/>
      <sheetName val="Cal Vac"/>
      <sheetName val="Cal Weisenau"/>
      <sheetName val="Cal Wetzlar (closed)"/>
      <sheetName val="SOLD"/>
      <sheetName val="Pula"/>
      <sheetName val="Cal P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FB62-9529-4395-A03B-852D57EC9BEF}">
  <dimension ref="A1:AJ26"/>
  <sheetViews>
    <sheetView showGridLines="0" tabSelected="1" workbookViewId="0">
      <selection activeCell="C41" sqref="C41"/>
    </sheetView>
  </sheetViews>
  <sheetFormatPr defaultColWidth="8.77734375" defaultRowHeight="13.2" outlineLevelRow="1" x14ac:dyDescent="0.25"/>
  <cols>
    <col min="1" max="1" width="26.6640625" style="1" bestFit="1" customWidth="1"/>
    <col min="2" max="2" width="13.6640625" style="1" bestFit="1" customWidth="1"/>
    <col min="3" max="3" width="20.109375" style="1" customWidth="1"/>
    <col min="4" max="4" width="29.6640625" style="1" customWidth="1"/>
    <col min="5" max="5" width="24.5546875" style="1" customWidth="1"/>
    <col min="6" max="6" width="23.109375" style="1" customWidth="1"/>
    <col min="7" max="7" width="18.109375" style="1" customWidth="1"/>
    <col min="8" max="8" width="26.6640625" style="1" bestFit="1" customWidth="1"/>
    <col min="9" max="9" width="16.77734375" style="1" bestFit="1" customWidth="1"/>
    <col min="10" max="10" width="12.109375" style="1" bestFit="1" customWidth="1"/>
    <col min="11" max="11" width="12.44140625" style="1" bestFit="1" customWidth="1"/>
    <col min="12" max="12" width="20.109375" style="1" bestFit="1" customWidth="1"/>
    <col min="13" max="13" width="13.77734375" style="1" customWidth="1"/>
    <col min="14" max="14" width="16" style="1" customWidth="1"/>
    <col min="15" max="15" width="24.109375" style="1" customWidth="1"/>
    <col min="16" max="16" width="72.109375" style="1" customWidth="1"/>
    <col min="17" max="17" width="10.109375" style="1" bestFit="1" customWidth="1"/>
    <col min="18" max="18" width="11.33203125" style="1" bestFit="1" customWidth="1"/>
    <col min="19" max="19" width="10.33203125" style="1" customWidth="1"/>
    <col min="20" max="20" width="10.109375" style="1" bestFit="1" customWidth="1"/>
    <col min="21" max="21" width="11.33203125" style="1" bestFit="1" customWidth="1"/>
    <col min="22" max="22" width="11.33203125" style="1" customWidth="1"/>
    <col min="23" max="23" width="10.109375" style="1" bestFit="1" customWidth="1"/>
    <col min="24" max="24" width="11.33203125" style="1" bestFit="1" customWidth="1"/>
    <col min="25" max="16384" width="8.77734375" style="1"/>
  </cols>
  <sheetData>
    <row r="1" spans="1:36" x14ac:dyDescent="0.25">
      <c r="A1" s="24" t="s">
        <v>13</v>
      </c>
      <c r="B1" s="24" t="s">
        <v>14</v>
      </c>
      <c r="C1" s="24" t="s">
        <v>15</v>
      </c>
      <c r="D1" s="24" t="s">
        <v>26</v>
      </c>
      <c r="E1" s="47" t="s">
        <v>19</v>
      </c>
      <c r="F1" s="24" t="s">
        <v>17</v>
      </c>
      <c r="G1" s="24" t="s">
        <v>14</v>
      </c>
      <c r="H1" s="24" t="s">
        <v>15</v>
      </c>
      <c r="I1" s="24" t="s">
        <v>20</v>
      </c>
      <c r="J1" s="24" t="s">
        <v>14</v>
      </c>
      <c r="K1" s="24" t="s">
        <v>15</v>
      </c>
      <c r="L1" s="24" t="s">
        <v>21</v>
      </c>
      <c r="M1" s="24" t="s">
        <v>14</v>
      </c>
      <c r="N1" s="24" t="s">
        <v>15</v>
      </c>
      <c r="O1" s="9"/>
      <c r="P1" s="23"/>
      <c r="Q1" s="9"/>
      <c r="R1" s="9"/>
      <c r="S1" s="9"/>
      <c r="T1" s="9"/>
      <c r="U1" s="9"/>
      <c r="V1" s="9"/>
      <c r="W1" s="9"/>
      <c r="X1" s="9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5">
      <c r="A2" s="17" t="s">
        <v>1</v>
      </c>
      <c r="B2" s="10">
        <v>393766.93646362162</v>
      </c>
      <c r="C2" s="10">
        <v>1383.075</v>
      </c>
      <c r="D2" s="10">
        <f>SUM($B$2:$C$2)</f>
        <v>395150.01146362163</v>
      </c>
      <c r="E2" s="15"/>
      <c r="F2" s="6"/>
      <c r="G2" s="10">
        <f>$B$2</f>
        <v>393766.93646362162</v>
      </c>
      <c r="H2" s="10">
        <f>C2</f>
        <v>1383.075</v>
      </c>
      <c r="I2" s="11"/>
      <c r="J2" s="7"/>
      <c r="K2" s="35"/>
      <c r="L2" s="13"/>
      <c r="M2" s="7"/>
      <c r="N2" s="6"/>
      <c r="O2" s="5"/>
      <c r="P2" s="19"/>
      <c r="Q2" s="5"/>
      <c r="R2" s="5"/>
      <c r="S2" s="20"/>
      <c r="T2" s="5"/>
      <c r="U2" s="5"/>
      <c r="V2" s="20"/>
      <c r="W2" s="2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17" t="s">
        <v>16</v>
      </c>
      <c r="B3" s="13">
        <v>160420.53146002267</v>
      </c>
      <c r="C3" s="12">
        <v>3576.2391582610098</v>
      </c>
      <c r="D3" s="10">
        <f>SUM($B$3:$C$3)</f>
        <v>163996.77061828368</v>
      </c>
      <c r="E3" s="15"/>
      <c r="F3" s="6"/>
      <c r="G3" s="12">
        <v>159336.48803872266</v>
      </c>
      <c r="H3" s="12">
        <v>3488.63275337186</v>
      </c>
      <c r="I3" s="12"/>
      <c r="J3" s="35">
        <v>1084.0434213000001</v>
      </c>
      <c r="K3" s="35">
        <v>87.606404889149999</v>
      </c>
      <c r="L3" s="7"/>
      <c r="M3" s="7"/>
      <c r="N3" s="6"/>
      <c r="O3" s="5"/>
      <c r="P3" s="21"/>
      <c r="Q3" s="5"/>
      <c r="R3" s="5"/>
      <c r="S3" s="4"/>
      <c r="T3" s="5"/>
      <c r="U3" s="5"/>
      <c r="V3" s="4"/>
      <c r="W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x14ac:dyDescent="0.25">
      <c r="A4" s="11" t="s">
        <v>23</v>
      </c>
      <c r="B4" s="7">
        <v>0</v>
      </c>
      <c r="C4" s="13">
        <v>476.56495384615386</v>
      </c>
      <c r="D4" s="10">
        <f>SUM($B$4:$C$4)</f>
        <v>476.56495384615386</v>
      </c>
      <c r="E4" s="16"/>
      <c r="F4" s="6"/>
      <c r="G4" s="7"/>
      <c r="H4" s="13">
        <f>C4*F14</f>
        <v>333.59546769230769</v>
      </c>
      <c r="I4" s="14"/>
      <c r="J4" s="6"/>
      <c r="K4" s="35">
        <f>C4*F16</f>
        <v>119.14123846153846</v>
      </c>
      <c r="L4" s="6"/>
      <c r="M4" s="6"/>
      <c r="N4" s="35">
        <f>D4*F15</f>
        <v>23.828247692307695</v>
      </c>
      <c r="O4" s="22"/>
      <c r="P4" s="4"/>
      <c r="Q4" s="5"/>
      <c r="R4" s="5"/>
      <c r="S4" s="4"/>
      <c r="T4" s="5"/>
      <c r="U4" s="5"/>
      <c r="V4" s="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25">
      <c r="A5" s="17" t="s">
        <v>2</v>
      </c>
      <c r="B5" s="13">
        <v>0</v>
      </c>
      <c r="C5" s="13">
        <v>0</v>
      </c>
      <c r="D5" s="10">
        <f>SUM($B$5:$C$5)</f>
        <v>0</v>
      </c>
      <c r="E5" s="15"/>
      <c r="F5" s="6"/>
      <c r="G5" s="35"/>
      <c r="H5" s="13"/>
      <c r="I5" s="7"/>
      <c r="J5" s="6"/>
      <c r="K5" s="6"/>
      <c r="L5" s="7"/>
      <c r="M5" s="7">
        <v>0</v>
      </c>
      <c r="N5" s="6">
        <v>0</v>
      </c>
      <c r="O5" s="5"/>
      <c r="P5" s="4"/>
      <c r="Q5" s="5"/>
      <c r="R5" s="5"/>
      <c r="S5" s="4"/>
      <c r="T5" s="5"/>
      <c r="U5" s="5"/>
      <c r="V5" s="4"/>
      <c r="W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A6" s="11" t="s">
        <v>10</v>
      </c>
      <c r="B6" s="7">
        <v>0</v>
      </c>
      <c r="C6" s="13">
        <v>43245.568347472377</v>
      </c>
      <c r="D6" s="10">
        <f>SUM($B$6:$C$6)</f>
        <v>43245.568347472377</v>
      </c>
      <c r="F6" s="6"/>
      <c r="G6" s="7"/>
      <c r="H6" s="13">
        <v>26112.663970712831</v>
      </c>
      <c r="I6" s="14"/>
      <c r="J6" s="7"/>
      <c r="K6" s="13">
        <v>9081.5884026646836</v>
      </c>
      <c r="L6" s="7"/>
      <c r="M6" s="6"/>
      <c r="N6" s="35">
        <v>8051.3159740948622</v>
      </c>
      <c r="O6" s="5"/>
      <c r="P6" s="4"/>
      <c r="Q6" s="5"/>
      <c r="R6" s="5"/>
      <c r="S6" s="4"/>
      <c r="T6" s="5"/>
      <c r="U6" s="5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25" t="s">
        <v>18</v>
      </c>
      <c r="B7" s="26">
        <f>SUM($B$2:$B$6)</f>
        <v>554187.46792364423</v>
      </c>
      <c r="C7" s="26">
        <f>SUM($C$2:$C$6)</f>
        <v>48681.44745957954</v>
      </c>
      <c r="D7" s="26">
        <f>SUM($D$2:$D$6)</f>
        <v>602868.91538322379</v>
      </c>
      <c r="E7" s="48"/>
      <c r="F7" s="26">
        <f>SUM($G$7:$H$7)</f>
        <v>584421.3916941213</v>
      </c>
      <c r="G7" s="26">
        <f>SUM($G$2:$G$6)</f>
        <v>553103.42450234434</v>
      </c>
      <c r="H7" s="26">
        <f>SUM($H$2:$H$6)</f>
        <v>31317.967191776999</v>
      </c>
      <c r="I7" s="26">
        <f>SUM($J$7:$K$7)</f>
        <v>10372.379467315373</v>
      </c>
      <c r="J7" s="26">
        <f>SUM($J$2:$J$6)</f>
        <v>1084.0434213000001</v>
      </c>
      <c r="K7" s="26">
        <f>SUM($K$2:$K$6)</f>
        <v>9288.3360460153726</v>
      </c>
      <c r="L7" s="26">
        <f>SUM(M7:N7)</f>
        <v>8075.14422178717</v>
      </c>
      <c r="M7" s="27">
        <f>SUM(M2:M6)</f>
        <v>0</v>
      </c>
      <c r="N7" s="28">
        <f>SUM(N2:N6)</f>
        <v>8075.14422178717</v>
      </c>
      <c r="O7" s="5"/>
      <c r="P7" s="18"/>
      <c r="Q7" s="5"/>
      <c r="R7" s="5"/>
      <c r="S7" s="18"/>
      <c r="T7" s="5"/>
      <c r="U7" s="5"/>
      <c r="V7" s="18"/>
      <c r="W7" s="18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outlineLevel="1" x14ac:dyDescent="0.25">
      <c r="D8" s="3"/>
    </row>
    <row r="9" spans="1:36" outlineLevel="1" x14ac:dyDescent="0.25"/>
    <row r="10" spans="1:36" outlineLevel="1" x14ac:dyDescent="0.25"/>
    <row r="11" spans="1:36" ht="15.6" outlineLevel="1" x14ac:dyDescent="0.3">
      <c r="A11" s="29" t="s">
        <v>3</v>
      </c>
      <c r="B11" s="29"/>
      <c r="C11" s="29" t="s">
        <v>9</v>
      </c>
      <c r="D11" s="29" t="s">
        <v>48</v>
      </c>
      <c r="E11" s="29"/>
      <c r="F11" s="29"/>
      <c r="G11" s="29"/>
      <c r="H11" s="29"/>
      <c r="I11" s="29"/>
    </row>
    <row r="12" spans="1:36" ht="14.4" outlineLevel="1" x14ac:dyDescent="0.3">
      <c r="A12" s="36" t="s">
        <v>6</v>
      </c>
      <c r="B12" s="37" t="s">
        <v>4</v>
      </c>
      <c r="C12" s="6">
        <v>737541</v>
      </c>
      <c r="D12" s="36" t="s">
        <v>34</v>
      </c>
      <c r="E12" s="38" t="s">
        <v>0</v>
      </c>
      <c r="F12" s="39">
        <v>0.27800000000000002</v>
      </c>
      <c r="G12" s="36" t="s">
        <v>44</v>
      </c>
      <c r="H12" s="38" t="s">
        <v>0</v>
      </c>
      <c r="I12" s="40">
        <v>1</v>
      </c>
    </row>
    <row r="13" spans="1:36" ht="14.4" outlineLevel="1" x14ac:dyDescent="0.3">
      <c r="A13" s="36" t="s">
        <v>7</v>
      </c>
      <c r="B13" s="37" t="s">
        <v>4</v>
      </c>
      <c r="C13" s="6">
        <v>512250</v>
      </c>
      <c r="D13" s="36" t="s">
        <v>41</v>
      </c>
      <c r="E13" s="38" t="s">
        <v>0</v>
      </c>
      <c r="F13" s="39">
        <v>0.67700000000000005</v>
      </c>
      <c r="G13" s="36" t="s">
        <v>45</v>
      </c>
      <c r="H13" s="38" t="s">
        <v>0</v>
      </c>
      <c r="I13" s="40">
        <v>0.89248025477707005</v>
      </c>
    </row>
    <row r="14" spans="1:36" ht="14.4" outlineLevel="1" x14ac:dyDescent="0.3">
      <c r="A14" s="36" t="s">
        <v>8</v>
      </c>
      <c r="B14" s="37" t="s">
        <v>4</v>
      </c>
      <c r="C14" s="6">
        <v>362436</v>
      </c>
      <c r="D14" s="36" t="s">
        <v>36</v>
      </c>
      <c r="E14" s="38" t="s">
        <v>0</v>
      </c>
      <c r="F14" s="41">
        <v>0.7</v>
      </c>
      <c r="G14" s="36" t="s">
        <v>46</v>
      </c>
      <c r="H14" s="38" t="s">
        <v>0</v>
      </c>
      <c r="I14" s="40">
        <v>0.61428517608517597</v>
      </c>
    </row>
    <row r="15" spans="1:36" ht="14.4" outlineLevel="1" x14ac:dyDescent="0.3">
      <c r="A15" s="36" t="s">
        <v>28</v>
      </c>
      <c r="B15" s="37" t="s">
        <v>4</v>
      </c>
      <c r="C15" s="42">
        <v>95369</v>
      </c>
      <c r="D15" s="36" t="s">
        <v>37</v>
      </c>
      <c r="E15" s="38" t="s">
        <v>0</v>
      </c>
      <c r="F15" s="41">
        <v>0.05</v>
      </c>
      <c r="G15" s="36" t="s">
        <v>47</v>
      </c>
      <c r="H15" s="38" t="s">
        <v>0</v>
      </c>
      <c r="I15" s="40">
        <v>0.22486068702290102</v>
      </c>
    </row>
    <row r="16" spans="1:36" ht="14.4" outlineLevel="1" x14ac:dyDescent="0.3">
      <c r="A16" s="6"/>
      <c r="B16" s="6"/>
      <c r="C16" s="6"/>
      <c r="D16" s="36" t="s">
        <v>38</v>
      </c>
      <c r="E16" s="38" t="s">
        <v>0</v>
      </c>
      <c r="F16" s="41">
        <v>0.25</v>
      </c>
      <c r="G16" s="6"/>
      <c r="H16" s="6"/>
      <c r="I16" s="6"/>
    </row>
    <row r="17" spans="1:8" outlineLevel="1" x14ac:dyDescent="0.25">
      <c r="D17" s="3"/>
    </row>
    <row r="18" spans="1:8" ht="13.95" customHeight="1" outlineLevel="1" x14ac:dyDescent="0.25">
      <c r="A18" s="30" t="s">
        <v>22</v>
      </c>
      <c r="B18" s="31" t="s">
        <v>29</v>
      </c>
      <c r="C18" s="32" t="s">
        <v>30</v>
      </c>
      <c r="D18" s="31" t="s">
        <v>39</v>
      </c>
      <c r="E18" s="31" t="s">
        <v>25</v>
      </c>
      <c r="F18" s="31" t="s">
        <v>31</v>
      </c>
      <c r="G18" s="31" t="s">
        <v>40</v>
      </c>
    </row>
    <row r="19" spans="1:8" ht="19.8" customHeight="1" outlineLevel="1" x14ac:dyDescent="0.25">
      <c r="A19" s="7" t="s">
        <v>27</v>
      </c>
      <c r="B19" s="43">
        <f>I12</f>
        <v>1</v>
      </c>
      <c r="C19" s="43">
        <v>0</v>
      </c>
      <c r="D19" s="13">
        <f>$B19*$F$7/$C$12</f>
        <v>0.7923917337397125</v>
      </c>
      <c r="E19" s="35">
        <v>0</v>
      </c>
      <c r="F19" s="44">
        <f>$C19*$L$7/$C$15</f>
        <v>0</v>
      </c>
      <c r="G19" s="45">
        <f>SUM(D19:F19)</f>
        <v>0.7923917337397125</v>
      </c>
    </row>
    <row r="20" spans="1:8" outlineLevel="1" x14ac:dyDescent="0.25">
      <c r="A20" s="7" t="s">
        <v>24</v>
      </c>
      <c r="B20" s="39">
        <f>I13</f>
        <v>0.89248025477707005</v>
      </c>
      <c r="C20" s="39">
        <v>0</v>
      </c>
      <c r="D20" s="13">
        <f>$B20*$F$7/$C$12</f>
        <v>0.70719397641126291</v>
      </c>
      <c r="E20" s="35">
        <f>I7/C13</f>
        <v>2.0248666602860659E-2</v>
      </c>
      <c r="F20" s="44">
        <f>$C20*$L$7/$C$15</f>
        <v>0</v>
      </c>
      <c r="G20" s="45">
        <f>SUM(D20:F20)</f>
        <v>0.72744264301412354</v>
      </c>
    </row>
    <row r="21" spans="1:8" outlineLevel="1" x14ac:dyDescent="0.25">
      <c r="A21" s="7" t="s">
        <v>11</v>
      </c>
      <c r="B21" s="39">
        <f>I14</f>
        <v>0.61428517608517597</v>
      </c>
      <c r="C21" s="39">
        <f>F12</f>
        <v>0.27800000000000002</v>
      </c>
      <c r="D21" s="13">
        <f>$B21*$F$7/$C$12</f>
        <v>0.48675449568873713</v>
      </c>
      <c r="E21" s="35">
        <f>I7/C13</f>
        <v>2.0248666602860659E-2</v>
      </c>
      <c r="F21" s="46">
        <f>$C21*$L$7/$C$15</f>
        <v>2.3538991639388412E-2</v>
      </c>
      <c r="G21" s="45">
        <f t="shared" ref="G21:G22" si="0">SUM(D21:F21)</f>
        <v>0.53054215393098625</v>
      </c>
    </row>
    <row r="22" spans="1:8" outlineLevel="1" x14ac:dyDescent="0.25">
      <c r="A22" s="7" t="s">
        <v>12</v>
      </c>
      <c r="B22" s="39">
        <f>I15</f>
        <v>0.22486068702290102</v>
      </c>
      <c r="C22" s="39">
        <f>F13</f>
        <v>0.67700000000000005</v>
      </c>
      <c r="D22" s="13">
        <f>$B22*$F$7/$C$12</f>
        <v>0.1781777496399794</v>
      </c>
      <c r="E22" s="35">
        <f>I7/C13</f>
        <v>2.0248666602860659E-2</v>
      </c>
      <c r="F22" s="46">
        <f>$C22*$L$7/$C$15</f>
        <v>5.7323371726136531E-2</v>
      </c>
      <c r="G22" s="45">
        <f t="shared" si="0"/>
        <v>0.25574978796897657</v>
      </c>
    </row>
    <row r="23" spans="1:8" outlineLevel="1" x14ac:dyDescent="0.25"/>
    <row r="24" spans="1:8" x14ac:dyDescent="0.25">
      <c r="A24" s="8"/>
    </row>
    <row r="26" spans="1:8" x14ac:dyDescent="0.25">
      <c r="H26" s="3"/>
    </row>
  </sheetData>
  <sheetProtection algorithmName="SHA-512" hashValue="AI+ZmgtlEqXxxTtbunNM9qr8cGOer0rrBZUG39y2VYjTuzHL9VC5GUnqRvBQKbMLpc/eXNXVdyeiX1p2JB8iwA==" saltValue="VxHIewMoL1aW/uyXPRP3zA==" spinCount="100000" sheet="1" objects="1" scenarios="1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0875-361E-644E-A3F1-F7BBB93F1155}">
  <dimension ref="A1:O26"/>
  <sheetViews>
    <sheetView showGridLines="0" workbookViewId="0">
      <selection activeCell="C57" sqref="C57"/>
    </sheetView>
  </sheetViews>
  <sheetFormatPr defaultColWidth="11.5546875" defaultRowHeight="13.2" x14ac:dyDescent="0.25"/>
  <cols>
    <col min="1" max="1" width="24.44140625" customWidth="1"/>
    <col min="2" max="2" width="20.44140625" customWidth="1"/>
    <col min="3" max="3" width="20.6640625" customWidth="1"/>
    <col min="4" max="4" width="23.6640625" customWidth="1"/>
    <col min="5" max="5" width="24.109375" customWidth="1"/>
    <col min="6" max="6" width="20.88671875" customWidth="1"/>
    <col min="7" max="7" width="26.21875" customWidth="1"/>
    <col min="9" max="9" width="18.6640625" customWidth="1"/>
    <col min="12" max="12" width="19.33203125" customWidth="1"/>
  </cols>
  <sheetData>
    <row r="1" spans="1:15" x14ac:dyDescent="0.25">
      <c r="A1" s="50" t="s">
        <v>32</v>
      </c>
      <c r="B1" s="51"/>
      <c r="C1" s="5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4" t="s">
        <v>13</v>
      </c>
      <c r="B3" s="24" t="s">
        <v>14</v>
      </c>
      <c r="C3" s="24" t="s">
        <v>15</v>
      </c>
      <c r="D3" s="24" t="s">
        <v>26</v>
      </c>
      <c r="E3" s="56" t="s">
        <v>19</v>
      </c>
      <c r="F3" s="24" t="s">
        <v>17</v>
      </c>
      <c r="G3" s="24" t="s">
        <v>14</v>
      </c>
      <c r="H3" s="24" t="s">
        <v>15</v>
      </c>
      <c r="I3" s="24" t="s">
        <v>20</v>
      </c>
      <c r="J3" s="24" t="s">
        <v>14</v>
      </c>
      <c r="K3" s="24" t="s">
        <v>15</v>
      </c>
      <c r="L3" s="24" t="s">
        <v>21</v>
      </c>
      <c r="M3" s="24" t="s">
        <v>14</v>
      </c>
      <c r="N3" s="24" t="s">
        <v>15</v>
      </c>
      <c r="O3" s="1"/>
    </row>
    <row r="4" spans="1:15" x14ac:dyDescent="0.25">
      <c r="A4" s="17" t="s">
        <v>1</v>
      </c>
      <c r="B4" s="10">
        <v>393766.93646362203</v>
      </c>
      <c r="C4" s="10">
        <v>1383.075</v>
      </c>
      <c r="D4" s="10">
        <f>SUM(B4:C4)</f>
        <v>395150.01146362204</v>
      </c>
      <c r="E4" s="53"/>
      <c r="F4" s="6"/>
      <c r="G4" s="10">
        <f>$B$4</f>
        <v>393766.93646362203</v>
      </c>
      <c r="H4" s="10">
        <f>$C$4</f>
        <v>1383.075</v>
      </c>
      <c r="I4" s="11"/>
      <c r="J4" s="7"/>
      <c r="K4" s="35"/>
      <c r="L4" s="13"/>
      <c r="M4" s="7"/>
      <c r="N4" s="6"/>
      <c r="O4" s="1"/>
    </row>
    <row r="5" spans="1:15" x14ac:dyDescent="0.25">
      <c r="A5" s="17" t="s">
        <v>16</v>
      </c>
      <c r="B5" s="13">
        <v>160420.53146002267</v>
      </c>
      <c r="C5" s="12">
        <v>3576.2391582610098</v>
      </c>
      <c r="D5" s="10">
        <f t="shared" ref="D5:D8" si="0">SUM(B5:C5)</f>
        <v>163996.77061828368</v>
      </c>
      <c r="E5" s="53"/>
      <c r="F5" s="6"/>
      <c r="G5" s="12">
        <v>159336.48803872266</v>
      </c>
      <c r="H5" s="12">
        <v>3488.63275337186</v>
      </c>
      <c r="I5" s="12"/>
      <c r="J5" s="35">
        <v>1084.0434213000001</v>
      </c>
      <c r="K5" s="35">
        <v>87.606404889149999</v>
      </c>
      <c r="L5" s="7"/>
      <c r="M5" s="7"/>
      <c r="N5" s="6"/>
      <c r="O5" s="1"/>
    </row>
    <row r="6" spans="1:15" x14ac:dyDescent="0.25">
      <c r="A6" s="11" t="s">
        <v>23</v>
      </c>
      <c r="B6" s="7">
        <v>0</v>
      </c>
      <c r="C6" s="13">
        <v>476.56495384615386</v>
      </c>
      <c r="D6" s="10">
        <f t="shared" si="0"/>
        <v>476.56495384615386</v>
      </c>
      <c r="E6" s="48"/>
      <c r="F6" s="6"/>
      <c r="G6" s="7"/>
      <c r="H6" s="13">
        <f>$C$6*F16</f>
        <v>333.59546769230769</v>
      </c>
      <c r="I6" s="14"/>
      <c r="J6" s="6"/>
      <c r="K6" s="35">
        <f>$C$6*F18</f>
        <v>119.14123846153846</v>
      </c>
      <c r="L6" s="6"/>
      <c r="M6" s="6"/>
      <c r="N6" s="35">
        <f>$D$6*F17</f>
        <v>23.828247692307695</v>
      </c>
      <c r="O6" s="1"/>
    </row>
    <row r="7" spans="1:15" x14ac:dyDescent="0.25">
      <c r="A7" s="17" t="s">
        <v>2</v>
      </c>
      <c r="B7" s="13">
        <v>0</v>
      </c>
      <c r="C7" s="13">
        <f>C18*C17</f>
        <v>2751.0288461538462</v>
      </c>
      <c r="D7" s="10">
        <f t="shared" si="0"/>
        <v>2751.0288461538462</v>
      </c>
      <c r="E7" s="53"/>
      <c r="F7" s="6"/>
      <c r="G7" s="35"/>
      <c r="H7" s="13"/>
      <c r="I7" s="7"/>
      <c r="J7" s="6"/>
      <c r="K7" s="6"/>
      <c r="L7" s="7"/>
      <c r="M7" s="7">
        <v>0</v>
      </c>
      <c r="N7" s="35">
        <f>C7</f>
        <v>2751.0288461538462</v>
      </c>
      <c r="O7" s="1"/>
    </row>
    <row r="8" spans="1:15" x14ac:dyDescent="0.25">
      <c r="A8" s="11" t="s">
        <v>10</v>
      </c>
      <c r="B8" s="7">
        <v>0</v>
      </c>
      <c r="C8" s="13">
        <v>43245.568347472377</v>
      </c>
      <c r="D8" s="10">
        <f t="shared" si="0"/>
        <v>43245.568347472377</v>
      </c>
      <c r="E8" s="48"/>
      <c r="F8" s="6"/>
      <c r="G8" s="7"/>
      <c r="H8" s="13">
        <v>26112.663970712831</v>
      </c>
      <c r="I8" s="14"/>
      <c r="J8" s="7"/>
      <c r="K8" s="13">
        <v>9081.5884026646836</v>
      </c>
      <c r="L8" s="7"/>
      <c r="M8" s="6"/>
      <c r="N8" s="35">
        <v>8051.3159740948622</v>
      </c>
      <c r="O8" s="1"/>
    </row>
    <row r="9" spans="1:15" x14ac:dyDescent="0.25">
      <c r="A9" s="25" t="s">
        <v>18</v>
      </c>
      <c r="B9" s="26">
        <f>SUM(B4:B8)</f>
        <v>554187.4679236447</v>
      </c>
      <c r="C9" s="26">
        <f>SUM(C4:C8)</f>
        <v>51432.476305733391</v>
      </c>
      <c r="D9" s="26">
        <f>SUM(D4:D8)</f>
        <v>605619.94422937813</v>
      </c>
      <c r="E9" s="54"/>
      <c r="F9" s="26">
        <f>SUM($G$9:$H$9)</f>
        <v>584421.39169412164</v>
      </c>
      <c r="G9" s="26">
        <f>SUM(G4:G8)</f>
        <v>553103.42450234469</v>
      </c>
      <c r="H9" s="26">
        <f>SUM(H4:H8)</f>
        <v>31317.967191776999</v>
      </c>
      <c r="I9" s="26">
        <f>SUM($J$9:$K$9)</f>
        <v>10372.379467315373</v>
      </c>
      <c r="J9" s="26">
        <f>SUM(J4:J8)</f>
        <v>1084.0434213000001</v>
      </c>
      <c r="K9" s="26">
        <f>SUM(K4:K8)</f>
        <v>9288.3360460153726</v>
      </c>
      <c r="L9" s="26">
        <f>SUM(M9:N9)</f>
        <v>10826.173067941016</v>
      </c>
      <c r="M9" s="25">
        <v>0</v>
      </c>
      <c r="N9" s="26">
        <f>SUM(N4:N8)</f>
        <v>10826.173067941016</v>
      </c>
      <c r="O9" s="1"/>
    </row>
    <row r="10" spans="1:15" x14ac:dyDescent="0.25">
      <c r="A10" s="1"/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6" x14ac:dyDescent="0.3">
      <c r="A13" s="29" t="s">
        <v>3</v>
      </c>
      <c r="B13" s="29"/>
      <c r="C13" s="29" t="s">
        <v>9</v>
      </c>
      <c r="D13" s="29" t="s">
        <v>35</v>
      </c>
      <c r="E13" s="29"/>
      <c r="F13" s="29"/>
      <c r="G13" s="29"/>
      <c r="H13" s="29"/>
      <c r="I13" s="29"/>
      <c r="J13" s="1"/>
      <c r="K13" s="1"/>
      <c r="L13" s="1"/>
      <c r="M13" s="1"/>
      <c r="N13" s="1"/>
      <c r="O13" s="1"/>
    </row>
    <row r="14" spans="1:15" ht="14.4" x14ac:dyDescent="0.3">
      <c r="A14" s="36" t="s">
        <v>6</v>
      </c>
      <c r="B14" s="37" t="s">
        <v>4</v>
      </c>
      <c r="C14" s="6">
        <v>737541</v>
      </c>
      <c r="D14" s="36" t="s">
        <v>34</v>
      </c>
      <c r="E14" s="38" t="s">
        <v>0</v>
      </c>
      <c r="F14" s="39">
        <v>0.27800000000000002</v>
      </c>
      <c r="G14" s="36" t="s">
        <v>44</v>
      </c>
      <c r="H14" s="38" t="s">
        <v>0</v>
      </c>
      <c r="I14" s="40">
        <v>1</v>
      </c>
      <c r="J14" s="1"/>
      <c r="K14" s="1"/>
      <c r="L14" s="1"/>
      <c r="M14" s="1"/>
      <c r="N14" s="1"/>
      <c r="O14" s="1"/>
    </row>
    <row r="15" spans="1:15" ht="14.4" x14ac:dyDescent="0.3">
      <c r="A15" s="36" t="s">
        <v>7</v>
      </c>
      <c r="B15" s="37" t="s">
        <v>4</v>
      </c>
      <c r="C15" s="6">
        <v>512250</v>
      </c>
      <c r="D15" s="36" t="s">
        <v>41</v>
      </c>
      <c r="E15" s="38" t="s">
        <v>0</v>
      </c>
      <c r="F15" s="39">
        <v>0.67700000000000005</v>
      </c>
      <c r="G15" s="36" t="s">
        <v>45</v>
      </c>
      <c r="H15" s="38" t="s">
        <v>0</v>
      </c>
      <c r="I15" s="40">
        <v>0.89248025477707005</v>
      </c>
      <c r="J15" s="1"/>
      <c r="K15" s="1"/>
      <c r="L15" s="1"/>
      <c r="M15" s="1"/>
      <c r="N15" s="1"/>
      <c r="O15" s="1"/>
    </row>
    <row r="16" spans="1:15" ht="14.4" x14ac:dyDescent="0.3">
      <c r="A16" s="36" t="s">
        <v>8</v>
      </c>
      <c r="B16" s="37" t="s">
        <v>4</v>
      </c>
      <c r="C16" s="6">
        <v>362436</v>
      </c>
      <c r="D16" s="36" t="s">
        <v>36</v>
      </c>
      <c r="E16" s="38" t="s">
        <v>0</v>
      </c>
      <c r="F16" s="41">
        <v>0.7</v>
      </c>
      <c r="G16" s="36" t="s">
        <v>46</v>
      </c>
      <c r="H16" s="38" t="s">
        <v>0</v>
      </c>
      <c r="I16" s="40">
        <v>0.61428517608517597</v>
      </c>
      <c r="J16" s="1"/>
      <c r="K16" s="1"/>
      <c r="L16" s="1"/>
      <c r="M16" s="1"/>
      <c r="N16" s="1"/>
      <c r="O16" s="1"/>
    </row>
    <row r="17" spans="1:15" ht="14.4" x14ac:dyDescent="0.3">
      <c r="A17" s="36" t="s">
        <v>28</v>
      </c>
      <c r="B17" s="37" t="s">
        <v>4</v>
      </c>
      <c r="C17" s="42">
        <v>95369</v>
      </c>
      <c r="D17" s="36" t="s">
        <v>37</v>
      </c>
      <c r="E17" s="38" t="s">
        <v>0</v>
      </c>
      <c r="F17" s="41">
        <v>0.05</v>
      </c>
      <c r="G17" s="36" t="s">
        <v>47</v>
      </c>
      <c r="H17" s="38" t="s">
        <v>0</v>
      </c>
      <c r="I17" s="40">
        <v>0.22486068702290102</v>
      </c>
      <c r="J17" s="1"/>
      <c r="K17" s="1"/>
      <c r="L17" s="1"/>
      <c r="M17" s="1"/>
      <c r="N17" s="1"/>
      <c r="O17" s="1"/>
    </row>
    <row r="18" spans="1:15" ht="14.4" x14ac:dyDescent="0.3">
      <c r="A18" s="36" t="s">
        <v>42</v>
      </c>
      <c r="B18" s="49" t="s">
        <v>43</v>
      </c>
      <c r="C18" s="35">
        <f>1.5*0.005*1000/260</f>
        <v>2.8846153846153848E-2</v>
      </c>
      <c r="D18" s="36" t="s">
        <v>38</v>
      </c>
      <c r="E18" s="38" t="s">
        <v>0</v>
      </c>
      <c r="F18" s="41">
        <v>0.25</v>
      </c>
      <c r="G18" s="6"/>
      <c r="H18" s="6"/>
      <c r="I18" s="6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4" x14ac:dyDescent="0.3">
      <c r="A20" s="30" t="s">
        <v>22</v>
      </c>
      <c r="B20" s="30" t="s">
        <v>29</v>
      </c>
      <c r="C20" s="33" t="s">
        <v>30</v>
      </c>
      <c r="D20" s="30" t="s">
        <v>39</v>
      </c>
      <c r="E20" s="30" t="s">
        <v>25</v>
      </c>
      <c r="F20" s="30" t="s">
        <v>31</v>
      </c>
      <c r="G20" s="30" t="s">
        <v>40</v>
      </c>
      <c r="H20" s="34" t="s">
        <v>5</v>
      </c>
      <c r="I20" s="1"/>
      <c r="J20" s="1"/>
      <c r="K20" s="1"/>
      <c r="L20" s="1"/>
      <c r="M20" s="1"/>
      <c r="N20" s="1"/>
      <c r="O20" s="1"/>
    </row>
    <row r="21" spans="1:15" x14ac:dyDescent="0.25">
      <c r="A21" s="7" t="s">
        <v>27</v>
      </c>
      <c r="B21" s="43">
        <f>I14</f>
        <v>1</v>
      </c>
      <c r="C21" s="43">
        <v>0</v>
      </c>
      <c r="D21" s="13">
        <f>F9/C14</f>
        <v>0.79239173373971294</v>
      </c>
      <c r="E21" s="35">
        <v>0</v>
      </c>
      <c r="F21" s="46">
        <f>$L$9/$C$17*C21</f>
        <v>0</v>
      </c>
      <c r="G21" s="45">
        <f>SUM(D21:F21)</f>
        <v>0.79239173373971294</v>
      </c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7" t="s">
        <v>24</v>
      </c>
      <c r="B22" s="39">
        <f>I15</f>
        <v>0.89248025477707005</v>
      </c>
      <c r="C22" s="39">
        <v>0</v>
      </c>
      <c r="D22" s="13">
        <f>F9/C14*B22</f>
        <v>0.70719397641126325</v>
      </c>
      <c r="E22" s="35">
        <f t="shared" ref="E22:E24" si="1">$I$9/$C$15</f>
        <v>2.0248666602860659E-2</v>
      </c>
      <c r="F22" s="46">
        <f t="shared" ref="F22:F24" si="2">$L$9/$C$17*C22</f>
        <v>0</v>
      </c>
      <c r="G22" s="45">
        <f t="shared" ref="G22:G24" si="3">SUM(D22:F22)</f>
        <v>0.72744264301412387</v>
      </c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7" t="s">
        <v>11</v>
      </c>
      <c r="B23" s="39">
        <f>I16</f>
        <v>0.61428517608517597</v>
      </c>
      <c r="C23" s="39">
        <f>'Zero Emission Allocation'!F12</f>
        <v>0.27800000000000002</v>
      </c>
      <c r="D23" s="13">
        <f>F9/C14*B23</f>
        <v>0.48675449568873741</v>
      </c>
      <c r="E23" s="35">
        <f t="shared" si="1"/>
        <v>2.0248666602860659E-2</v>
      </c>
      <c r="F23" s="46">
        <f t="shared" si="2"/>
        <v>3.1558222408619177E-2</v>
      </c>
      <c r="G23" s="45">
        <f t="shared" si="3"/>
        <v>0.53856138470021719</v>
      </c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7" t="s">
        <v>12</v>
      </c>
      <c r="B24" s="39">
        <f>I17</f>
        <v>0.22486068702290102</v>
      </c>
      <c r="C24" s="39">
        <f>'Zero Emission Allocation'!F13</f>
        <v>0.67700000000000005</v>
      </c>
      <c r="D24" s="13">
        <f>F9/C14*B24</f>
        <v>0.17817774963997951</v>
      </c>
      <c r="E24" s="35">
        <f t="shared" si="1"/>
        <v>2.0248666602860659E-2</v>
      </c>
      <c r="F24" s="46">
        <f t="shared" si="2"/>
        <v>7.6852217879982671E-2</v>
      </c>
      <c r="G24" s="45">
        <f t="shared" si="3"/>
        <v>0.27527863412282283</v>
      </c>
      <c r="H24" s="3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sheetProtection algorithmName="SHA-512" hashValue="XmZgGk0jJJNIa8MWU7GToGYp1rtGebjGKlOckepcHr66MWVEWJRQkvaaGsTcA28thjXNytEwjThXf4n0fDJjQQ==" saltValue="2D7xBNoRxuCQs6wmineuiQ==" spinCount="100000" sheet="1" objects="1" scenarios="1"/>
  <pageMargins left="0.7" right="0.7" top="0.78740157499999996" bottom="0.78740157499999996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B977-D040-1842-94D4-41E42E67FF60}">
  <dimension ref="A1:N24"/>
  <sheetViews>
    <sheetView showGridLines="0" workbookViewId="0">
      <selection activeCell="C34" sqref="C34"/>
    </sheetView>
  </sheetViews>
  <sheetFormatPr defaultColWidth="11.5546875" defaultRowHeight="13.2" x14ac:dyDescent="0.25"/>
  <cols>
    <col min="1" max="1" width="29.77734375" customWidth="1"/>
    <col min="2" max="3" width="16.44140625" customWidth="1"/>
    <col min="4" max="4" width="33.88671875" customWidth="1"/>
    <col min="5" max="5" width="34" customWidth="1"/>
    <col min="6" max="6" width="21.5546875" customWidth="1"/>
    <col min="7" max="7" width="27" customWidth="1"/>
    <col min="9" max="9" width="18.33203125" customWidth="1"/>
    <col min="12" max="12" width="20" customWidth="1"/>
  </cols>
  <sheetData>
    <row r="1" spans="1:14" x14ac:dyDescent="0.25">
      <c r="A1" s="50" t="s">
        <v>33</v>
      </c>
      <c r="B1" s="51"/>
      <c r="C1" s="5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4" t="s">
        <v>13</v>
      </c>
      <c r="B3" s="24" t="s">
        <v>14</v>
      </c>
      <c r="C3" s="24" t="s">
        <v>15</v>
      </c>
      <c r="D3" s="24" t="s">
        <v>26</v>
      </c>
      <c r="E3" s="55" t="s">
        <v>19</v>
      </c>
      <c r="F3" s="24" t="s">
        <v>17</v>
      </c>
      <c r="G3" s="24" t="s">
        <v>14</v>
      </c>
      <c r="H3" s="24" t="s">
        <v>15</v>
      </c>
      <c r="I3" s="24" t="s">
        <v>20</v>
      </c>
      <c r="J3" s="24" t="s">
        <v>14</v>
      </c>
      <c r="K3" s="24" t="s">
        <v>15</v>
      </c>
      <c r="L3" s="24" t="s">
        <v>21</v>
      </c>
      <c r="M3" s="24" t="s">
        <v>14</v>
      </c>
      <c r="N3" s="24" t="s">
        <v>15</v>
      </c>
    </row>
    <row r="4" spans="1:14" x14ac:dyDescent="0.25">
      <c r="A4" s="17" t="s">
        <v>1</v>
      </c>
      <c r="B4" s="10">
        <v>393766.93646362162</v>
      </c>
      <c r="C4" s="10">
        <v>1383.075</v>
      </c>
      <c r="D4" s="10">
        <f>SUM(B4:C4)</f>
        <v>395150.01146362163</v>
      </c>
      <c r="E4" s="53"/>
      <c r="F4" s="6"/>
      <c r="G4" s="10">
        <f>$B$4</f>
        <v>393766.93646362162</v>
      </c>
      <c r="H4" s="10">
        <f>$C$4</f>
        <v>1383.075</v>
      </c>
      <c r="I4" s="11"/>
      <c r="J4" s="7"/>
      <c r="K4" s="35"/>
      <c r="L4" s="13"/>
      <c r="M4" s="7"/>
      <c r="N4" s="6"/>
    </row>
    <row r="5" spans="1:14" x14ac:dyDescent="0.25">
      <c r="A5" s="17" t="s">
        <v>16</v>
      </c>
      <c r="B5" s="13">
        <v>160420.53146002267</v>
      </c>
      <c r="C5" s="12">
        <v>3576.2391582610098</v>
      </c>
      <c r="D5" s="10">
        <f t="shared" ref="D5:D8" si="0">SUM(B5:C5)</f>
        <v>163996.77061828368</v>
      </c>
      <c r="E5" s="53"/>
      <c r="F5" s="6"/>
      <c r="G5" s="12">
        <v>159336.48803872266</v>
      </c>
      <c r="H5" s="12">
        <v>3488.63275337186</v>
      </c>
      <c r="I5" s="12"/>
      <c r="J5" s="35">
        <v>1084.0434213000001</v>
      </c>
      <c r="K5" s="35">
        <v>87.606404889149999</v>
      </c>
      <c r="L5" s="7"/>
      <c r="M5" s="7"/>
      <c r="N5" s="6"/>
    </row>
    <row r="6" spans="1:14" x14ac:dyDescent="0.25">
      <c r="A6" s="11" t="s">
        <v>23</v>
      </c>
      <c r="B6" s="7">
        <v>0</v>
      </c>
      <c r="C6" s="13">
        <v>476.56495384615386</v>
      </c>
      <c r="D6" s="10">
        <f t="shared" si="0"/>
        <v>476.56495384615386</v>
      </c>
      <c r="E6" s="48"/>
      <c r="F6" s="6"/>
      <c r="G6" s="7"/>
      <c r="H6" s="13">
        <f>$C$6*F16</f>
        <v>333.59546769230769</v>
      </c>
      <c r="I6" s="14"/>
      <c r="J6" s="6"/>
      <c r="K6" s="35">
        <f>$C$6*F18</f>
        <v>119.14123846153846</v>
      </c>
      <c r="L6" s="6"/>
      <c r="M6" s="6"/>
      <c r="N6" s="35">
        <f>$D$6*F17</f>
        <v>23.828247692307695</v>
      </c>
    </row>
    <row r="7" spans="1:14" x14ac:dyDescent="0.25">
      <c r="A7" s="17" t="s">
        <v>2</v>
      </c>
      <c r="B7" s="13">
        <v>0</v>
      </c>
      <c r="C7" s="13">
        <f>C18*C17</f>
        <v>113534.5238095238</v>
      </c>
      <c r="D7" s="10">
        <f t="shared" si="0"/>
        <v>113534.5238095238</v>
      </c>
      <c r="E7" s="53"/>
      <c r="F7" s="6"/>
      <c r="G7" s="35"/>
      <c r="H7" s="13"/>
      <c r="I7" s="7"/>
      <c r="J7" s="6"/>
      <c r="K7" s="6"/>
      <c r="L7" s="7"/>
      <c r="M7" s="7">
        <v>0</v>
      </c>
      <c r="N7" s="35">
        <f>C7</f>
        <v>113534.5238095238</v>
      </c>
    </row>
    <row r="8" spans="1:14" x14ac:dyDescent="0.25">
      <c r="A8" s="11" t="s">
        <v>10</v>
      </c>
      <c r="B8" s="7">
        <v>0</v>
      </c>
      <c r="C8" s="13">
        <v>43245.568347472377</v>
      </c>
      <c r="D8" s="10">
        <f t="shared" si="0"/>
        <v>43245.568347472377</v>
      </c>
      <c r="E8" s="48"/>
      <c r="F8" s="6"/>
      <c r="G8" s="7"/>
      <c r="H8" s="13">
        <v>26112.663970712831</v>
      </c>
      <c r="I8" s="14"/>
      <c r="J8" s="7"/>
      <c r="K8" s="13">
        <v>9081.5884026646836</v>
      </c>
      <c r="L8" s="7"/>
      <c r="M8" s="6"/>
      <c r="N8" s="35">
        <v>8051.3159740948622</v>
      </c>
    </row>
    <row r="9" spans="1:14" x14ac:dyDescent="0.25">
      <c r="A9" s="25" t="s">
        <v>18</v>
      </c>
      <c r="B9" s="26">
        <f>SUM(B4:B8)</f>
        <v>554187.46792364423</v>
      </c>
      <c r="C9" s="26">
        <f>SUM(C4:C8)</f>
        <v>162215.97126910335</v>
      </c>
      <c r="D9" s="26">
        <f>SUM(D4:D8)</f>
        <v>716403.43919274758</v>
      </c>
      <c r="E9" s="54"/>
      <c r="F9" s="26">
        <f>SUM($G$9:$H$9)</f>
        <v>584421.3916941213</v>
      </c>
      <c r="G9" s="26">
        <f>SUM(G4:G8)</f>
        <v>553103.42450234434</v>
      </c>
      <c r="H9" s="26">
        <f>SUM(H4:H8)</f>
        <v>31317.967191776999</v>
      </c>
      <c r="I9" s="26">
        <f>SUM(J9:K9)</f>
        <v>10372.379467315373</v>
      </c>
      <c r="J9" s="26">
        <f>SUM(J4:J8)</f>
        <v>1084.0434213000001</v>
      </c>
      <c r="K9" s="26">
        <f>SUM(K4:K8)</f>
        <v>9288.3360460153726</v>
      </c>
      <c r="L9" s="26">
        <f>SUM(M9:N9)</f>
        <v>121609.66803131097</v>
      </c>
      <c r="M9" s="25">
        <v>0</v>
      </c>
      <c r="N9" s="26">
        <f>SUM(N4:N8)</f>
        <v>121609.66803131097</v>
      </c>
    </row>
    <row r="10" spans="1:14" x14ac:dyDescent="0.25">
      <c r="A10" s="1"/>
      <c r="B10" s="1"/>
      <c r="C10" s="3"/>
      <c r="D10" s="3"/>
      <c r="E10" s="1"/>
      <c r="F10" s="1"/>
      <c r="G10" s="1"/>
      <c r="H10" s="1"/>
      <c r="I10" s="1"/>
      <c r="J10" s="1"/>
      <c r="K10" s="1"/>
      <c r="L10" s="3"/>
      <c r="M10" s="1"/>
      <c r="N10" s="1"/>
    </row>
    <row r="11" spans="1:14" x14ac:dyDescent="0.25">
      <c r="A11" s="1"/>
      <c r="B11" s="1"/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6" x14ac:dyDescent="0.3">
      <c r="A13" s="29" t="s">
        <v>3</v>
      </c>
      <c r="B13" s="29"/>
      <c r="C13" s="29" t="s">
        <v>9</v>
      </c>
      <c r="D13" s="29" t="s">
        <v>35</v>
      </c>
      <c r="E13" s="29"/>
      <c r="F13" s="29"/>
      <c r="G13" s="29"/>
      <c r="H13" s="29"/>
      <c r="I13" s="29"/>
      <c r="J13" s="1"/>
      <c r="K13" s="1"/>
      <c r="L13" s="1"/>
      <c r="M13" s="1"/>
      <c r="N13" s="1"/>
    </row>
    <row r="14" spans="1:14" ht="14.4" x14ac:dyDescent="0.3">
      <c r="A14" s="36" t="s">
        <v>6</v>
      </c>
      <c r="B14" s="37" t="s">
        <v>4</v>
      </c>
      <c r="C14" s="6">
        <v>737541</v>
      </c>
      <c r="D14" s="36" t="s">
        <v>34</v>
      </c>
      <c r="E14" s="38" t="s">
        <v>0</v>
      </c>
      <c r="F14" s="39">
        <v>0.27800000000000002</v>
      </c>
      <c r="G14" s="36" t="s">
        <v>44</v>
      </c>
      <c r="H14" s="38" t="s">
        <v>0</v>
      </c>
      <c r="I14" s="40">
        <v>1</v>
      </c>
      <c r="J14" s="1"/>
      <c r="K14" s="1"/>
      <c r="L14" s="1"/>
      <c r="M14" s="1"/>
      <c r="N14" s="1"/>
    </row>
    <row r="15" spans="1:14" ht="14.4" x14ac:dyDescent="0.3">
      <c r="A15" s="36" t="s">
        <v>7</v>
      </c>
      <c r="B15" s="37" t="s">
        <v>4</v>
      </c>
      <c r="C15" s="6">
        <v>512250</v>
      </c>
      <c r="D15" s="36" t="s">
        <v>41</v>
      </c>
      <c r="E15" s="38" t="s">
        <v>0</v>
      </c>
      <c r="F15" s="39">
        <v>0.67700000000000005</v>
      </c>
      <c r="G15" s="36" t="s">
        <v>45</v>
      </c>
      <c r="H15" s="38" t="s">
        <v>0</v>
      </c>
      <c r="I15" s="40">
        <v>0.89248025477707005</v>
      </c>
      <c r="J15" s="1"/>
      <c r="K15" s="1"/>
      <c r="L15" s="1"/>
      <c r="M15" s="1"/>
      <c r="N15" s="1"/>
    </row>
    <row r="16" spans="1:14" ht="14.4" x14ac:dyDescent="0.3">
      <c r="A16" s="36" t="s">
        <v>8</v>
      </c>
      <c r="B16" s="37" t="s">
        <v>4</v>
      </c>
      <c r="C16" s="6">
        <v>362436</v>
      </c>
      <c r="D16" s="36" t="s">
        <v>36</v>
      </c>
      <c r="E16" s="38" t="s">
        <v>0</v>
      </c>
      <c r="F16" s="41">
        <v>0.7</v>
      </c>
      <c r="G16" s="36" t="s">
        <v>46</v>
      </c>
      <c r="H16" s="38" t="s">
        <v>0</v>
      </c>
      <c r="I16" s="40">
        <v>0.61428517608517597</v>
      </c>
      <c r="J16" s="1"/>
      <c r="K16" s="1"/>
      <c r="L16" s="1"/>
      <c r="M16" s="1"/>
      <c r="N16" s="1"/>
    </row>
    <row r="17" spans="1:14" ht="14.4" x14ac:dyDescent="0.3">
      <c r="A17" s="36" t="s">
        <v>28</v>
      </c>
      <c r="B17" s="37" t="s">
        <v>4</v>
      </c>
      <c r="C17" s="42">
        <v>95369</v>
      </c>
      <c r="D17" s="36" t="s">
        <v>37</v>
      </c>
      <c r="E17" s="38" t="s">
        <v>0</v>
      </c>
      <c r="F17" s="41">
        <v>0.05</v>
      </c>
      <c r="G17" s="36" t="s">
        <v>47</v>
      </c>
      <c r="H17" s="38" t="s">
        <v>0</v>
      </c>
      <c r="I17" s="40">
        <v>0.22486068702290102</v>
      </c>
      <c r="J17" s="1"/>
      <c r="K17" s="1"/>
      <c r="L17" s="1"/>
      <c r="M17" s="1"/>
      <c r="N17" s="1"/>
    </row>
    <row r="18" spans="1:14" ht="14.4" x14ac:dyDescent="0.3">
      <c r="A18" s="36" t="s">
        <v>42</v>
      </c>
      <c r="B18" s="49" t="s">
        <v>43</v>
      </c>
      <c r="C18" s="35">
        <f>1.5*260/1260*1000/260</f>
        <v>1.1904761904761905</v>
      </c>
      <c r="D18" s="36" t="s">
        <v>38</v>
      </c>
      <c r="E18" s="38" t="s">
        <v>0</v>
      </c>
      <c r="F18" s="41">
        <v>0.25</v>
      </c>
      <c r="G18" s="6"/>
      <c r="H18" s="6"/>
      <c r="I18" s="6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4" x14ac:dyDescent="0.3">
      <c r="A20" s="30" t="s">
        <v>22</v>
      </c>
      <c r="B20" s="30" t="s">
        <v>29</v>
      </c>
      <c r="C20" s="33" t="s">
        <v>30</v>
      </c>
      <c r="D20" s="30" t="s">
        <v>39</v>
      </c>
      <c r="E20" s="30" t="s">
        <v>25</v>
      </c>
      <c r="F20" s="30" t="s">
        <v>31</v>
      </c>
      <c r="G20" s="30" t="s">
        <v>40</v>
      </c>
      <c r="H20" s="34" t="s">
        <v>5</v>
      </c>
      <c r="I20" s="1"/>
      <c r="J20" s="1"/>
      <c r="K20" s="1"/>
      <c r="L20" s="1"/>
      <c r="M20" s="1"/>
      <c r="N20" s="1"/>
    </row>
    <row r="21" spans="1:14" x14ac:dyDescent="0.25">
      <c r="A21" s="7" t="s">
        <v>27</v>
      </c>
      <c r="B21" s="43">
        <f>I14</f>
        <v>1</v>
      </c>
      <c r="C21" s="43">
        <v>0</v>
      </c>
      <c r="D21" s="13">
        <f>$F$9/$C$14*B21</f>
        <v>0.7923917337397125</v>
      </c>
      <c r="E21" s="35">
        <v>0</v>
      </c>
      <c r="F21" s="46">
        <f>$L$9/$C$17*C21</f>
        <v>0</v>
      </c>
      <c r="G21" s="45">
        <f>SUM(D21:F21)</f>
        <v>0.7923917337397125</v>
      </c>
      <c r="H21" s="1"/>
      <c r="I21" s="1"/>
      <c r="J21" s="1"/>
      <c r="K21" s="1"/>
      <c r="L21" s="1"/>
      <c r="M21" s="1"/>
      <c r="N21" s="1"/>
    </row>
    <row r="22" spans="1:14" x14ac:dyDescent="0.25">
      <c r="A22" s="7" t="s">
        <v>24</v>
      </c>
      <c r="B22" s="39">
        <f>I15</f>
        <v>0.89248025477707005</v>
      </c>
      <c r="C22" s="39">
        <v>0</v>
      </c>
      <c r="D22" s="13">
        <f t="shared" ref="D22:D24" si="1">$F$9/$C$14*B22</f>
        <v>0.70719397641126291</v>
      </c>
      <c r="E22" s="35">
        <f t="shared" ref="E22:E24" si="2">$I$9/$C$15</f>
        <v>2.0248666602860659E-2</v>
      </c>
      <c r="F22" s="46">
        <f t="shared" ref="F22:F24" si="3">$L$9/$C$17*C22</f>
        <v>0</v>
      </c>
      <c r="G22" s="45">
        <f t="shared" ref="G22:G24" si="4">SUM(D22:F22)</f>
        <v>0.72744264301412354</v>
      </c>
      <c r="H22" s="1"/>
      <c r="I22" s="3"/>
      <c r="J22" s="1"/>
      <c r="K22" s="1"/>
      <c r="L22" s="1"/>
      <c r="M22" s="1"/>
      <c r="N22" s="1"/>
    </row>
    <row r="23" spans="1:14" x14ac:dyDescent="0.25">
      <c r="A23" s="7" t="s">
        <v>11</v>
      </c>
      <c r="B23" s="39">
        <f t="shared" ref="B23:B24" si="5">I16</f>
        <v>0.61428517608517597</v>
      </c>
      <c r="C23" s="39">
        <f>'Zero Emission Allocation'!F12</f>
        <v>0.27800000000000002</v>
      </c>
      <c r="D23" s="13">
        <f t="shared" si="1"/>
        <v>0.48675449568873719</v>
      </c>
      <c r="E23" s="35">
        <f t="shared" si="2"/>
        <v>2.0248666602860659E-2</v>
      </c>
      <c r="F23" s="46">
        <f t="shared" si="3"/>
        <v>0.35449137259176938</v>
      </c>
      <c r="G23" s="45">
        <f t="shared" si="4"/>
        <v>0.86149453488336714</v>
      </c>
      <c r="H23" s="1"/>
      <c r="I23" s="2"/>
      <c r="J23" s="1"/>
      <c r="K23" s="1"/>
      <c r="L23" s="1"/>
      <c r="M23" s="1"/>
      <c r="N23" s="1"/>
    </row>
    <row r="24" spans="1:14" x14ac:dyDescent="0.25">
      <c r="A24" s="7" t="s">
        <v>12</v>
      </c>
      <c r="B24" s="39">
        <f t="shared" si="5"/>
        <v>0.22486068702290102</v>
      </c>
      <c r="C24" s="39">
        <f>'Zero Emission Allocation'!F13</f>
        <v>0.67700000000000005</v>
      </c>
      <c r="D24" s="13">
        <f t="shared" si="1"/>
        <v>0.1781777496399794</v>
      </c>
      <c r="E24" s="35">
        <f t="shared" si="2"/>
        <v>2.0248666602860659E-2</v>
      </c>
      <c r="F24" s="46">
        <f t="shared" si="3"/>
        <v>0.86327575267851742</v>
      </c>
      <c r="G24" s="45">
        <f t="shared" si="4"/>
        <v>1.0617021689213575</v>
      </c>
      <c r="H24" s="1"/>
      <c r="I24" s="1"/>
      <c r="J24" s="1"/>
      <c r="K24" s="1"/>
      <c r="L24" s="1"/>
      <c r="M24" s="1"/>
      <c r="N24" s="1"/>
    </row>
  </sheetData>
  <sheetProtection algorithmName="SHA-512" hashValue="OwZx21hzEoo+YsXMLOmFu1fwh2JjVOwOtzIej2HSEVIVdpi4f49DA6Ic+4CqLc6OsNrKwCW5LyktBX4+T/1p0w==" saltValue="mt9iZjYXrkWFyOfxi5VmSw==" spinCount="100000" sheet="1" objects="1" scenarios="1"/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Zero Emission Allocation</vt:lpstr>
      <vt:lpstr>Economic Allocation</vt:lpstr>
      <vt:lpstr>Physical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Patrick (Heidelberg) DEU</dc:creator>
  <cp:lastModifiedBy>Meier, Rebecca</cp:lastModifiedBy>
  <dcterms:created xsi:type="dcterms:W3CDTF">2022-05-09T09:54:32Z</dcterms:created>
  <dcterms:modified xsi:type="dcterms:W3CDTF">2022-10-12T12:55:46Z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815a84-bb14-486b-9367-c1af54c95fa4_Enabled">
    <vt:lpwstr>true</vt:lpwstr>
  </property>
  <property fmtid="{D5CDD505-2E9C-101B-9397-08002B2CF9AE}" pid="3" name="MSIP_Label_0e815a84-bb14-486b-9367-c1af54c95fa4_SetDate">
    <vt:lpwstr>2022-06-16T19:36:03Z</vt:lpwstr>
  </property>
  <property fmtid="{D5CDD505-2E9C-101B-9397-08002B2CF9AE}" pid="4" name="MSIP_Label_0e815a84-bb14-486b-9367-c1af54c95fa4_Method">
    <vt:lpwstr>Standard</vt:lpwstr>
  </property>
  <property fmtid="{D5CDD505-2E9C-101B-9397-08002B2CF9AE}" pid="5" name="MSIP_Label_0e815a84-bb14-486b-9367-c1af54c95fa4_Name">
    <vt:lpwstr>Standard</vt:lpwstr>
  </property>
  <property fmtid="{D5CDD505-2E9C-101B-9397-08002B2CF9AE}" pid="6" name="MSIP_Label_0e815a84-bb14-486b-9367-c1af54c95fa4_SiteId">
    <vt:lpwstr>5dc645ed-297f-4dca-b0af-2339c71c5388</vt:lpwstr>
  </property>
  <property fmtid="{D5CDD505-2E9C-101B-9397-08002B2CF9AE}" pid="7" name="MSIP_Label_0e815a84-bb14-486b-9367-c1af54c95fa4_ActionId">
    <vt:lpwstr>cd834479-1caa-4304-860c-e9cb24be9d6a</vt:lpwstr>
  </property>
  <property fmtid="{D5CDD505-2E9C-101B-9397-08002B2CF9AE}" pid="8" name="MSIP_Label_0e815a84-bb14-486b-9367-c1af54c95fa4_ContentBits">
    <vt:lpwstr>0</vt:lpwstr>
  </property>
</Properties>
</file>